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" windowWidth="19020" windowHeight="11895" firstSheet="1" activeTab="1"/>
  </bookViews>
  <sheets>
    <sheet name="Summary" sheetId="2" state="hidden" r:id="rId1"/>
    <sheet name="Income Statement" sheetId="1" r:id="rId2"/>
    <sheet name="Liquidity" sheetId="4" r:id="rId3"/>
    <sheet name="Executive" sheetId="6" r:id="rId4"/>
    <sheet name="Operations" sheetId="7" r:id="rId5"/>
    <sheet name="Finance &amp; Administration" sheetId="8" r:id="rId6"/>
    <sheet name="Corporate Affairs" sheetId="9" r:id="rId7"/>
    <sheet name="Legal" sheetId="10" r:id="rId8"/>
  </sheets>
  <calcPr calcId="125725" calcMode="manual" concurrentCalc="0"/>
</workbook>
</file>

<file path=xl/calcChain.xml><?xml version="1.0" encoding="utf-8"?>
<calcChain xmlns="http://schemas.openxmlformats.org/spreadsheetml/2006/main">
  <c r="C34" i="1"/>
  <c r="C38"/>
  <c r="C40"/>
  <c r="C48"/>
  <c r="D34"/>
  <c r="D38"/>
  <c r="D40"/>
  <c r="D48"/>
  <c r="E34"/>
  <c r="E38"/>
  <c r="E40"/>
  <c r="E48"/>
  <c r="F34"/>
  <c r="F38"/>
  <c r="F40"/>
  <c r="F48"/>
  <c r="G34"/>
  <c r="G38"/>
  <c r="G40"/>
  <c r="G48"/>
  <c r="B34"/>
  <c r="B38"/>
  <c r="B40"/>
  <c r="B48"/>
  <c r="B46"/>
  <c r="B11"/>
  <c r="B20"/>
  <c r="B22"/>
  <c r="B28"/>
  <c r="B30"/>
  <c r="B45"/>
  <c r="B47"/>
  <c r="B50"/>
  <c r="D36" i="4"/>
  <c r="C46" i="1"/>
  <c r="D46"/>
  <c r="E46"/>
  <c r="F46"/>
  <c r="G46"/>
  <c r="C11"/>
  <c r="D8" i="2"/>
  <c r="D11" i="1"/>
  <c r="E8" i="2"/>
  <c r="E11" i="1"/>
  <c r="F8" i="2"/>
  <c r="F11" i="1"/>
  <c r="G8" i="2"/>
  <c r="G11" i="1"/>
  <c r="H8" i="2"/>
  <c r="C8"/>
  <c r="B13" i="4"/>
  <c r="B36"/>
  <c r="C20" i="1"/>
  <c r="C22"/>
  <c r="C28"/>
  <c r="C36" i="4"/>
  <c r="D20" i="1"/>
  <c r="D22"/>
  <c r="D28"/>
  <c r="D30"/>
  <c r="E20"/>
  <c r="E22"/>
  <c r="E28"/>
  <c r="E30"/>
  <c r="E42"/>
  <c r="F17" i="2"/>
  <c r="E36" i="4"/>
  <c r="F20" i="1"/>
  <c r="F22"/>
  <c r="F28"/>
  <c r="F36" i="4"/>
  <c r="G20" i="1"/>
  <c r="G22"/>
  <c r="G28"/>
  <c r="G36" i="4"/>
  <c r="C22" i="2"/>
  <c r="E9"/>
  <c r="F9"/>
  <c r="G9"/>
  <c r="H9"/>
  <c r="D9"/>
  <c r="C9"/>
  <c r="E11"/>
  <c r="E12"/>
  <c r="F11"/>
  <c r="F12"/>
  <c r="F18"/>
  <c r="G30" i="1"/>
  <c r="H11" i="2"/>
  <c r="H12"/>
  <c r="E45" i="1"/>
  <c r="E47"/>
  <c r="E50"/>
  <c r="F14" i="2"/>
  <c r="F15"/>
  <c r="C30" i="1"/>
  <c r="D11" i="2"/>
  <c r="D12"/>
  <c r="G11"/>
  <c r="G12"/>
  <c r="F30" i="1"/>
  <c r="E14" i="2"/>
  <c r="E15"/>
  <c r="D42" i="1"/>
  <c r="E17" i="2"/>
  <c r="E18"/>
  <c r="D45" i="1"/>
  <c r="G42"/>
  <c r="H17" i="2"/>
  <c r="H18"/>
  <c r="C42" i="1"/>
  <c r="D17" i="2"/>
  <c r="D18"/>
  <c r="D47" i="1"/>
  <c r="D50"/>
  <c r="F42"/>
  <c r="G17" i="2"/>
  <c r="G18"/>
  <c r="F45" i="1"/>
  <c r="F47"/>
  <c r="F50"/>
  <c r="G14" i="2"/>
  <c r="G15"/>
  <c r="C45" i="1"/>
  <c r="C47"/>
  <c r="C50"/>
  <c r="D14" i="2"/>
  <c r="D15"/>
  <c r="G45" i="1"/>
  <c r="G47"/>
  <c r="G50"/>
  <c r="H14" i="2"/>
  <c r="H15"/>
  <c r="E20"/>
  <c r="D16" i="4"/>
  <c r="C11" i="2"/>
  <c r="C12"/>
  <c r="E16" i="4"/>
  <c r="F20" i="2"/>
  <c r="B42" i="1"/>
  <c r="C17" i="2"/>
  <c r="C18"/>
  <c r="C14"/>
  <c r="C15"/>
  <c r="G16" i="4"/>
  <c r="H20" i="2"/>
  <c r="C16" i="4"/>
  <c r="D20" i="2"/>
  <c r="F16" i="4"/>
  <c r="G20" i="2"/>
  <c r="B16" i="4"/>
  <c r="C20" i="2"/>
  <c r="B19" i="4"/>
  <c r="B39"/>
  <c r="C23" i="2"/>
  <c r="C8" i="4"/>
  <c r="D22" i="2"/>
  <c r="C13" i="4"/>
  <c r="C19"/>
  <c r="C39"/>
  <c r="D23" i="2"/>
  <c r="D8" i="4"/>
  <c r="D13"/>
  <c r="E22" i="2"/>
  <c r="D19" i="4"/>
  <c r="D39"/>
  <c r="E8"/>
  <c r="E23" i="2"/>
  <c r="E13" i="4"/>
  <c r="E19"/>
  <c r="E39"/>
  <c r="F22" i="2"/>
  <c r="F23"/>
  <c r="F8" i="4"/>
  <c r="G22" i="2"/>
  <c r="F13" i="4"/>
  <c r="F19"/>
  <c r="F39"/>
  <c r="G23" i="2"/>
  <c r="G8" i="4"/>
  <c r="G13"/>
  <c r="G19"/>
  <c r="G39"/>
  <c r="H23" i="2"/>
  <c r="H22"/>
</calcChain>
</file>

<file path=xl/sharedStrings.xml><?xml version="1.0" encoding="utf-8"?>
<sst xmlns="http://schemas.openxmlformats.org/spreadsheetml/2006/main" count="214" uniqueCount="103">
  <si>
    <t>Revenues Container Terminals</t>
  </si>
  <si>
    <t>Revenues Turning Basin</t>
  </si>
  <si>
    <t>Revenues Bulk</t>
  </si>
  <si>
    <t>Revenues Lease</t>
  </si>
  <si>
    <t>Revenues Other</t>
  </si>
  <si>
    <t>Operating Revenues</t>
  </si>
  <si>
    <t>Expenses Container Terminals</t>
  </si>
  <si>
    <t>Expenses Turning Basin Terminals</t>
  </si>
  <si>
    <t>Expenses Bulk</t>
  </si>
  <si>
    <t>Expenses Lease</t>
  </si>
  <si>
    <t>Expenses Other</t>
  </si>
  <si>
    <t>Expenses Pension and Other Retirement Benefits</t>
  </si>
  <si>
    <t>Expenses Depreciation and Amortization</t>
  </si>
  <si>
    <t>Operating Expenses</t>
  </si>
  <si>
    <t>Operating Income</t>
  </si>
  <si>
    <t>G&amp;A Revenues</t>
  </si>
  <si>
    <t>G&amp;A Expenses</t>
  </si>
  <si>
    <t>G&amp;A Pension and Other Retirement Benefits</t>
  </si>
  <si>
    <t>G&amp;A Depreciation</t>
  </si>
  <si>
    <t>General &amp; Administrative Expenses</t>
  </si>
  <si>
    <t>Net Operating Income</t>
  </si>
  <si>
    <t>Nonoperating Revenues</t>
  </si>
  <si>
    <t>Nonoperating Expenses</t>
  </si>
  <si>
    <t>Non-Operating Income</t>
  </si>
  <si>
    <t>Contribution from Federal/State Agency</t>
  </si>
  <si>
    <t>Contribution to Federal/State Agency</t>
  </si>
  <si>
    <t>Contributions to/from Federal/State Agency</t>
  </si>
  <si>
    <t>Non-Operating</t>
  </si>
  <si>
    <t>Net Income</t>
  </si>
  <si>
    <t>2013 Budget</t>
  </si>
  <si>
    <t>2014 Budget</t>
  </si>
  <si>
    <t>2015 Budget</t>
  </si>
  <si>
    <t>2016 Budget</t>
  </si>
  <si>
    <t>2017 Budget</t>
  </si>
  <si>
    <t>Cash Flow from Operating Activities</t>
  </si>
  <si>
    <t>Net Cash Flow</t>
  </si>
  <si>
    <t>Gross Margin</t>
  </si>
  <si>
    <t>Net Operating Margin</t>
  </si>
  <si>
    <t>Total Revenues</t>
  </si>
  <si>
    <t>Profit Margin</t>
  </si>
  <si>
    <t>Notes:</t>
  </si>
  <si>
    <t>Discretionary Funds Available, Beginning of Period</t>
  </si>
  <si>
    <t xml:space="preserve">   Contingency</t>
  </si>
  <si>
    <t xml:space="preserve">   Debt Service and Other Reserves</t>
  </si>
  <si>
    <t xml:space="preserve">   Outstanding Capital PO's and Commitments</t>
  </si>
  <si>
    <t>Sources:</t>
  </si>
  <si>
    <t>Available Resources</t>
  </si>
  <si>
    <t>Uses:</t>
  </si>
  <si>
    <t xml:space="preserve">   New Capital Investment </t>
  </si>
  <si>
    <t>Barbours Cut</t>
  </si>
  <si>
    <t>Real Estate</t>
  </si>
  <si>
    <t>IT</t>
  </si>
  <si>
    <t>Port Police</t>
  </si>
  <si>
    <t>Other</t>
  </si>
  <si>
    <t xml:space="preserve">         Subtotal - New Capital Investment</t>
  </si>
  <si>
    <t>Discretionary Funds Available, End of Period</t>
  </si>
  <si>
    <t>Fire Department</t>
  </si>
  <si>
    <t>Add: Depreciation &amp; Amortization</t>
  </si>
  <si>
    <t>TOTAL EXPENSES</t>
  </si>
  <si>
    <t>Allocated Expenses to CIP</t>
  </si>
  <si>
    <t>Allocation to Others</t>
  </si>
  <si>
    <t>Salaries</t>
  </si>
  <si>
    <t>Benefits</t>
  </si>
  <si>
    <t>Retirement Benefits</t>
  </si>
  <si>
    <t>Insurance</t>
  </si>
  <si>
    <t>Utilities &amp; Fuel</t>
  </si>
  <si>
    <t>Economic Development &amp; Community Support</t>
  </si>
  <si>
    <t>Terminal &amp; Asset Maintenance</t>
  </si>
  <si>
    <t>Discretionary Expenses</t>
  </si>
  <si>
    <t>Depreciation &amp; Amortization</t>
  </si>
  <si>
    <t>Non-Operating Expenses</t>
  </si>
  <si>
    <t>2013-2017 FIVE YEAR PLAN</t>
  </si>
  <si>
    <t>PORT OF HOUSTON AUTHORITY</t>
  </si>
  <si>
    <t>Beginning Cash Balance</t>
  </si>
  <si>
    <t>Ending Cash Balance</t>
  </si>
  <si>
    <t xml:space="preserve">   Net Cash Flow</t>
  </si>
  <si>
    <t xml:space="preserve">   Additional Borrowings</t>
  </si>
  <si>
    <t xml:space="preserve">         Subtotal</t>
  </si>
  <si>
    <t>2.  Additional financing will be required in 2016.</t>
  </si>
  <si>
    <t>1.  Assumes we borrow $300M in 2014.</t>
  </si>
  <si>
    <t>2.  Assumes we borrow $300M in 2014.</t>
  </si>
  <si>
    <t>3.  Additional financing required in 2016.</t>
  </si>
  <si>
    <t>EXECUTIVE DIVISION</t>
  </si>
  <si>
    <t>OPERATIONS DIVISION</t>
  </si>
  <si>
    <t>FINANCE &amp; ADMINISTRATION DIVISION</t>
  </si>
  <si>
    <t>CORPORATE AFFAIRS DIVISION</t>
  </si>
  <si>
    <t>LEGAL DIVISION</t>
  </si>
  <si>
    <t>Bayport</t>
  </si>
  <si>
    <t>1.  Non-Operating is driven by interest expense on $300M debt financing to be paid by PHA.</t>
  </si>
  <si>
    <t>2.  Non-Operating expense may increase in 2016, if additional financing is required at that time to be paid by PHA.</t>
  </si>
  <si>
    <t>Add: Non-Operating</t>
  </si>
  <si>
    <t>Add: Non-Recurring Cash Transactions</t>
  </si>
  <si>
    <t>4.  2013 Budget adjusted only for movement of personnel between departments.</t>
  </si>
  <si>
    <t>3.  Limited grants in 2014 with no grants projected for 2015-2017.</t>
  </si>
  <si>
    <t>2012 Audited</t>
  </si>
  <si>
    <t>Turning Basin</t>
  </si>
  <si>
    <t>Channel Development / Beneficial Use Sites</t>
  </si>
  <si>
    <t>Executive Office Building</t>
  </si>
  <si>
    <t>LIQUIDITY ($000's)</t>
  </si>
  <si>
    <t>INCOME STATEMENT  ($000's)</t>
  </si>
  <si>
    <t>SUMMARY  ($000's)</t>
  </si>
  <si>
    <t>Legal Division</t>
  </si>
  <si>
    <t>1.  2015-2017 Capital as of 1/31/2013.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</si>
</sst>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&quot;$&quot;#,##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164" fontId="2" fillId="0" borderId="0" xfId="1" applyNumberFormat="1" applyFont="1"/>
    <xf numFmtId="164" fontId="3" fillId="0" borderId="0" xfId="1" applyNumberFormat="1" applyFont="1"/>
    <xf numFmtId="164" fontId="2" fillId="0" borderId="1" xfId="1" applyNumberFormat="1" applyFont="1" applyBorder="1" applyAlignment="1">
      <alignment horizontal="center"/>
    </xf>
    <xf numFmtId="0" fontId="2" fillId="0" borderId="0" xfId="0" applyFont="1"/>
    <xf numFmtId="164" fontId="0" fillId="0" borderId="0" xfId="0" applyNumberFormat="1"/>
    <xf numFmtId="0" fontId="0" fillId="0" borderId="0" xfId="0" applyFont="1"/>
    <xf numFmtId="0" fontId="0" fillId="0" borderId="0" xfId="0" applyFont="1" applyBorder="1"/>
    <xf numFmtId="0" fontId="5" fillId="0" borderId="0" xfId="0" applyFont="1" applyBorder="1" applyAlignment="1">
      <alignment vertical="center"/>
    </xf>
    <xf numFmtId="164" fontId="0" fillId="0" borderId="0" xfId="1" applyNumberFormat="1" applyFont="1" applyBorder="1"/>
    <xf numFmtId="0" fontId="6" fillId="0" borderId="0" xfId="0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0" fillId="0" borderId="2" xfId="1" applyNumberFormat="1" applyFont="1" applyBorder="1"/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indent="2"/>
    </xf>
    <xf numFmtId="164" fontId="0" fillId="0" borderId="0" xfId="1" applyNumberFormat="1" applyFont="1" applyFill="1" applyBorder="1"/>
    <xf numFmtId="164" fontId="2" fillId="2" borderId="3" xfId="1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6" fillId="0" borderId="2" xfId="1" applyNumberFormat="1" applyFont="1" applyBorder="1" applyAlignment="1">
      <alignment vertical="center"/>
    </xf>
    <xf numFmtId="164" fontId="0" fillId="0" borderId="0" xfId="0" applyNumberFormat="1" applyFont="1"/>
    <xf numFmtId="0" fontId="2" fillId="0" borderId="0" xfId="0" applyFont="1" applyBorder="1"/>
    <xf numFmtId="0" fontId="8" fillId="0" borderId="0" xfId="0" applyFont="1"/>
    <xf numFmtId="0" fontId="6" fillId="0" borderId="0" xfId="0" applyFont="1" applyFill="1" applyBorder="1" applyAlignment="1">
      <alignment vertical="center"/>
    </xf>
    <xf numFmtId="164" fontId="1" fillId="0" borderId="0" xfId="1" applyNumberFormat="1" applyFont="1"/>
    <xf numFmtId="0" fontId="10" fillId="0" borderId="0" xfId="0" applyFont="1"/>
    <xf numFmtId="165" fontId="10" fillId="0" borderId="0" xfId="2" applyNumberFormat="1" applyFont="1"/>
    <xf numFmtId="166" fontId="0" fillId="0" borderId="0" xfId="4" applyNumberFormat="1" applyFont="1"/>
    <xf numFmtId="167" fontId="2" fillId="0" borderId="0" xfId="4" applyNumberFormat="1" applyFont="1" applyBorder="1" applyAlignment="1">
      <alignment horizontal="right"/>
    </xf>
    <xf numFmtId="167" fontId="2" fillId="0" borderId="0" xfId="4" applyNumberFormat="1" applyFont="1" applyAlignment="1">
      <alignment horizontal="right"/>
    </xf>
    <xf numFmtId="167" fontId="0" fillId="0" borderId="0" xfId="1" applyNumberFormat="1" applyFont="1"/>
    <xf numFmtId="167" fontId="2" fillId="0" borderId="0" xfId="1" applyNumberFormat="1" applyFont="1"/>
    <xf numFmtId="5" fontId="3" fillId="0" borderId="2" xfId="4" applyNumberFormat="1" applyFont="1" applyBorder="1"/>
    <xf numFmtId="5" fontId="0" fillId="0" borderId="0" xfId="4" applyNumberFormat="1" applyFont="1"/>
    <xf numFmtId="5" fontId="2" fillId="0" borderId="0" xfId="4" applyNumberFormat="1" applyFont="1"/>
    <xf numFmtId="5" fontId="2" fillId="2" borderId="4" xfId="4" applyNumberFormat="1" applyFont="1" applyFill="1" applyBorder="1"/>
    <xf numFmtId="5" fontId="2" fillId="2" borderId="5" xfId="4" applyNumberFormat="1" applyFont="1" applyFill="1" applyBorder="1"/>
    <xf numFmtId="5" fontId="2" fillId="0" borderId="6" xfId="4" applyNumberFormat="1" applyFont="1" applyBorder="1"/>
    <xf numFmtId="5" fontId="5" fillId="0" borderId="0" xfId="1" applyNumberFormat="1" applyFont="1" applyBorder="1" applyAlignment="1">
      <alignment vertical="center"/>
    </xf>
    <xf numFmtId="5" fontId="2" fillId="0" borderId="0" xfId="1" applyNumberFormat="1" applyFont="1" applyBorder="1"/>
    <xf numFmtId="5" fontId="2" fillId="0" borderId="6" xfId="1" applyNumberFormat="1" applyFont="1" applyBorder="1"/>
    <xf numFmtId="5" fontId="2" fillId="0" borderId="0" xfId="4" applyNumberFormat="1" applyFont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2" fillId="2" borderId="7" xfId="0" applyFont="1" applyFill="1" applyBorder="1"/>
    <xf numFmtId="167" fontId="2" fillId="2" borderId="8" xfId="4" applyNumberFormat="1" applyFont="1" applyFill="1" applyBorder="1" applyAlignment="1">
      <alignment horizontal="right"/>
    </xf>
    <xf numFmtId="167" fontId="2" fillId="2" borderId="9" xfId="4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/>
    </xf>
  </cellXfs>
  <cellStyles count="5">
    <cellStyle name="Comma" xfId="1" builtinId="3"/>
    <cellStyle name="Currency" xfId="4" builtin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4"/>
  <sheetViews>
    <sheetView workbookViewId="0"/>
  </sheetViews>
  <sheetFormatPr defaultRowHeight="15"/>
  <cols>
    <col min="1" max="1" width="1.7109375" customWidth="1"/>
    <col min="2" max="2" width="23.85546875" customWidth="1"/>
    <col min="3" max="3" width="16.42578125" hidden="1" customWidth="1"/>
    <col min="4" max="8" width="15.7109375" customWidth="1"/>
  </cols>
  <sheetData>
    <row r="1" spans="2:8" ht="20.100000000000001" customHeight="1">
      <c r="B1" s="48" t="s">
        <v>72</v>
      </c>
      <c r="C1" s="48"/>
      <c r="D1" s="48"/>
      <c r="E1" s="48"/>
      <c r="F1" s="48"/>
      <c r="G1" s="48"/>
      <c r="H1" s="48"/>
    </row>
    <row r="2" spans="2:8" ht="20.100000000000001" customHeight="1">
      <c r="B2" s="49" t="s">
        <v>71</v>
      </c>
      <c r="C2" s="49"/>
      <c r="D2" s="49"/>
      <c r="E2" s="49"/>
      <c r="F2" s="49"/>
      <c r="G2" s="49"/>
      <c r="H2" s="49"/>
    </row>
    <row r="3" spans="2:8" ht="20.100000000000001" customHeight="1">
      <c r="B3" s="49" t="s">
        <v>100</v>
      </c>
      <c r="C3" s="49"/>
      <c r="D3" s="49"/>
      <c r="E3" s="49"/>
      <c r="F3" s="49"/>
      <c r="G3" s="49"/>
      <c r="H3" s="49"/>
    </row>
    <row r="6" spans="2:8">
      <c r="C6" s="5" t="s">
        <v>94</v>
      </c>
      <c r="D6" s="5" t="s">
        <v>29</v>
      </c>
      <c r="E6" s="5" t="s">
        <v>30</v>
      </c>
      <c r="F6" s="5" t="s">
        <v>31</v>
      </c>
      <c r="G6" s="5" t="s">
        <v>32</v>
      </c>
      <c r="H6" s="5" t="s">
        <v>33</v>
      </c>
    </row>
    <row r="7" spans="2:8">
      <c r="C7" s="44"/>
      <c r="D7" s="44"/>
      <c r="E7" s="44"/>
      <c r="F7" s="44"/>
      <c r="G7" s="44"/>
      <c r="H7" s="44"/>
    </row>
    <row r="8" spans="2:8">
      <c r="B8" s="6" t="s">
        <v>5</v>
      </c>
      <c r="C8" s="30">
        <f>'Income Statement'!B11+'Income Statement'!B24</f>
        <v>223495</v>
      </c>
      <c r="D8" s="30">
        <f>'Income Statement'!C11+'Income Statement'!C24</f>
        <v>225623</v>
      </c>
      <c r="E8" s="30">
        <f>'Income Statement'!D11+'Income Statement'!D24</f>
        <v>240932</v>
      </c>
      <c r="F8" s="30">
        <f>'Income Statement'!E11+'Income Statement'!E24</f>
        <v>246341</v>
      </c>
      <c r="G8" s="30">
        <f>'Income Statement'!F11+'Income Statement'!F24</f>
        <v>253876</v>
      </c>
      <c r="H8" s="30">
        <f>'Income Statement'!G11+'Income Statement'!G24</f>
        <v>261432</v>
      </c>
    </row>
    <row r="9" spans="2:8" s="6" customFormat="1">
      <c r="B9" s="6" t="s">
        <v>38</v>
      </c>
      <c r="C9" s="31">
        <f>'Income Statement'!B11+'Income Statement'!B24+'Income Statement'!B32+'Income Statement'!B36</f>
        <v>233267</v>
      </c>
      <c r="D9" s="31">
        <f>'Income Statement'!C11+'Income Statement'!C24+'Income Statement'!C32+'Income Statement'!C36</f>
        <v>245958</v>
      </c>
      <c r="E9" s="31">
        <f>'Income Statement'!D11+'Income Statement'!D24+'Income Statement'!D32+'Income Statement'!D36</f>
        <v>244011</v>
      </c>
      <c r="F9" s="31">
        <f>'Income Statement'!E11+'Income Statement'!E24+'Income Statement'!E32+'Income Statement'!E36</f>
        <v>246661</v>
      </c>
      <c r="G9" s="31">
        <f>'Income Statement'!F11+'Income Statement'!F24+'Income Statement'!F32+'Income Statement'!F36</f>
        <v>254196</v>
      </c>
      <c r="H9" s="31">
        <f>'Income Statement'!G11+'Income Statement'!G24+'Income Statement'!G32+'Income Statement'!G36</f>
        <v>261752</v>
      </c>
    </row>
    <row r="11" spans="2:8" s="6" customFormat="1">
      <c r="B11" s="6" t="s">
        <v>14</v>
      </c>
      <c r="C11" s="31">
        <f>'Income Statement'!B22</f>
        <v>66237</v>
      </c>
      <c r="D11" s="31">
        <f>'Income Statement'!C22</f>
        <v>65453</v>
      </c>
      <c r="E11" s="31">
        <f>'Income Statement'!D22</f>
        <v>75858</v>
      </c>
      <c r="F11" s="31">
        <f>'Income Statement'!E22</f>
        <v>68669</v>
      </c>
      <c r="G11" s="31">
        <f>'Income Statement'!F22</f>
        <v>69453</v>
      </c>
      <c r="H11" s="31">
        <f>'Income Statement'!G22</f>
        <v>70840</v>
      </c>
    </row>
    <row r="12" spans="2:8" hidden="1">
      <c r="B12" s="27" t="s">
        <v>36</v>
      </c>
      <c r="C12" s="28">
        <f>C11/C9</f>
        <v>0.28395358108948116</v>
      </c>
      <c r="D12" s="28">
        <f t="shared" ref="D12:H12" si="0">D11/D9</f>
        <v>0.26611453988079264</v>
      </c>
      <c r="E12" s="28">
        <f t="shared" si="0"/>
        <v>0.31087942756679005</v>
      </c>
      <c r="F12" s="28">
        <f t="shared" si="0"/>
        <v>0.27839423338103714</v>
      </c>
      <c r="G12" s="28">
        <f t="shared" si="0"/>
        <v>0.2732261719303215</v>
      </c>
      <c r="H12" s="28">
        <f t="shared" si="0"/>
        <v>0.27063785568018583</v>
      </c>
    </row>
    <row r="14" spans="2:8" s="6" customFormat="1">
      <c r="B14" s="45" t="s">
        <v>20</v>
      </c>
      <c r="C14" s="46">
        <f>'Income Statement'!B30</f>
        <v>20155</v>
      </c>
      <c r="D14" s="46">
        <f>'Income Statement'!C30</f>
        <v>15892</v>
      </c>
      <c r="E14" s="46">
        <f>'Income Statement'!D30</f>
        <v>24714</v>
      </c>
      <c r="F14" s="46">
        <f>'Income Statement'!E30</f>
        <v>17621</v>
      </c>
      <c r="G14" s="46">
        <f>'Income Statement'!F30</f>
        <v>18752</v>
      </c>
      <c r="H14" s="47">
        <f>'Income Statement'!G30</f>
        <v>21421</v>
      </c>
    </row>
    <row r="15" spans="2:8" hidden="1">
      <c r="B15" s="27" t="s">
        <v>37</v>
      </c>
      <c r="C15" s="28">
        <f>C14/C9</f>
        <v>8.6403134605409257E-2</v>
      </c>
      <c r="D15" s="28">
        <f t="shared" ref="D15:H15" si="1">D14/D9</f>
        <v>6.4612657445580146E-2</v>
      </c>
      <c r="E15" s="28">
        <f t="shared" si="1"/>
        <v>0.1012823192397064</v>
      </c>
      <c r="F15" s="28">
        <f t="shared" si="1"/>
        <v>7.143812763266183E-2</v>
      </c>
      <c r="G15" s="28">
        <f t="shared" si="1"/>
        <v>7.3769846889801566E-2</v>
      </c>
      <c r="H15" s="28">
        <f t="shared" si="1"/>
        <v>8.1837006020966413E-2</v>
      </c>
    </row>
    <row r="17" spans="2:8" s="6" customFormat="1">
      <c r="B17" s="6" t="s">
        <v>28</v>
      </c>
      <c r="C17" s="31">
        <f>'Income Statement'!B42</f>
        <v>29668</v>
      </c>
      <c r="D17" s="31">
        <f>'Income Statement'!C42</f>
        <v>33827</v>
      </c>
      <c r="E17" s="31">
        <f>'Income Statement'!D42</f>
        <v>21633</v>
      </c>
      <c r="F17" s="31">
        <f>'Income Statement'!E42</f>
        <v>11271</v>
      </c>
      <c r="G17" s="31">
        <f>'Income Statement'!F42</f>
        <v>12242</v>
      </c>
      <c r="H17" s="31">
        <f>'Income Statement'!G42</f>
        <v>15051</v>
      </c>
    </row>
    <row r="18" spans="2:8" hidden="1">
      <c r="B18" s="27" t="s">
        <v>39</v>
      </c>
      <c r="C18" s="28">
        <f>C17/C9</f>
        <v>0.1271847282298825</v>
      </c>
      <c r="D18" s="28">
        <f t="shared" ref="D18:G18" si="2">D17/D9</f>
        <v>0.13753161108807194</v>
      </c>
      <c r="E18" s="28">
        <f t="shared" si="2"/>
        <v>8.8655839285933832E-2</v>
      </c>
      <c r="F18" s="28">
        <f t="shared" si="2"/>
        <v>4.5694292977000825E-2</v>
      </c>
      <c r="G18" s="28">
        <f t="shared" si="2"/>
        <v>4.8159687799965378E-2</v>
      </c>
      <c r="H18" s="28">
        <f>H17/H9</f>
        <v>5.75009933066414E-2</v>
      </c>
    </row>
    <row r="20" spans="2:8" s="6" customFormat="1">
      <c r="B20" s="45" t="s">
        <v>35</v>
      </c>
      <c r="C20" s="46">
        <f>'Income Statement'!B50</f>
        <v>89241</v>
      </c>
      <c r="D20" s="46">
        <f>'Income Statement'!C50</f>
        <v>92133</v>
      </c>
      <c r="E20" s="46">
        <f>'Income Statement'!D50</f>
        <v>84008</v>
      </c>
      <c r="F20" s="46">
        <f>'Income Statement'!E50</f>
        <v>82874</v>
      </c>
      <c r="G20" s="46">
        <f>'Income Statement'!F50</f>
        <v>87878</v>
      </c>
      <c r="H20" s="47">
        <f>'Income Statement'!G50</f>
        <v>95613</v>
      </c>
    </row>
    <row r="21" spans="2:8">
      <c r="C21" s="29"/>
      <c r="D21" s="29"/>
      <c r="E21" s="29"/>
      <c r="F21" s="29"/>
      <c r="G21" s="29"/>
      <c r="H21" s="29"/>
    </row>
    <row r="22" spans="2:8" s="6" customFormat="1">
      <c r="B22" s="6" t="s">
        <v>73</v>
      </c>
      <c r="C22" s="43">
        <f>Liquidity!B8</f>
        <v>371917.49449999997</v>
      </c>
      <c r="D22" s="43">
        <f>Liquidity!C8</f>
        <v>260469.83885999999</v>
      </c>
      <c r="E22" s="43">
        <f>Liquidity!D8</f>
        <v>132336.22186000002</v>
      </c>
      <c r="F22" s="43">
        <f>Liquidity!E8</f>
        <v>127641.81686000002</v>
      </c>
      <c r="G22" s="43">
        <f>Liquidity!F8</f>
        <v>88444.816860000021</v>
      </c>
      <c r="H22" s="43">
        <f>Liquidity!G8</f>
        <v>-130095.18313999998</v>
      </c>
    </row>
    <row r="23" spans="2:8" s="6" customFormat="1">
      <c r="B23" s="6" t="s">
        <v>74</v>
      </c>
      <c r="C23" s="43">
        <f>Liquidity!B39</f>
        <v>260469.83885999999</v>
      </c>
      <c r="D23" s="43">
        <f>Liquidity!C39</f>
        <v>132336.22186000002</v>
      </c>
      <c r="E23" s="43">
        <f>Liquidity!D39</f>
        <v>127641.81686000002</v>
      </c>
      <c r="F23" s="43">
        <f>Liquidity!E39</f>
        <v>88444.816860000021</v>
      </c>
      <c r="G23" s="43">
        <f>Liquidity!F39</f>
        <v>-130095.18313999998</v>
      </c>
      <c r="H23" s="43">
        <f>Liquidity!G39</f>
        <v>-273792.18313999998</v>
      </c>
    </row>
    <row r="30" spans="2:8">
      <c r="B30" s="23" t="s">
        <v>40</v>
      </c>
    </row>
    <row r="31" spans="2:8">
      <c r="B31" t="s">
        <v>79</v>
      </c>
    </row>
    <row r="32" spans="2:8">
      <c r="B32" t="s">
        <v>78</v>
      </c>
    </row>
    <row r="33" spans="2:2">
      <c r="B33" t="s">
        <v>93</v>
      </c>
    </row>
    <row r="34" spans="2:2">
      <c r="B34" t="s">
        <v>92</v>
      </c>
    </row>
  </sheetData>
  <mergeCells count="3">
    <mergeCell ref="B1:H1"/>
    <mergeCell ref="B3:H3"/>
    <mergeCell ref="B2:H2"/>
  </mergeCells>
  <printOptions horizontalCentered="1"/>
  <pageMargins left="0.7" right="0.7" top="0.75" bottom="0.75" header="0.3" footer="0.3"/>
  <pageSetup scale="87" orientation="portrait" horizontalDpi="1200" verticalDpi="1200" r:id="rId1"/>
  <headerFooter>
    <oddFooter>&amp;L&amp;F&amp;CPage &amp;P of &amp;N&amp;R&amp;D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zoomScaleNormal="100" workbookViewId="0">
      <selection sqref="A1:G1"/>
    </sheetView>
  </sheetViews>
  <sheetFormatPr defaultRowHeight="15"/>
  <cols>
    <col min="1" max="1" width="45.7109375" style="1" bestFit="1" customWidth="1"/>
    <col min="2" max="2" width="14.28515625" style="1" hidden="1" customWidth="1"/>
    <col min="3" max="7" width="14.28515625" style="1" customWidth="1"/>
    <col min="8" max="16384" width="9.140625" style="1"/>
  </cols>
  <sheetData>
    <row r="1" spans="1:7" ht="18.75">
      <c r="A1" s="48" t="s">
        <v>72</v>
      </c>
      <c r="B1" s="48"/>
      <c r="C1" s="48"/>
      <c r="D1" s="48"/>
      <c r="E1" s="48"/>
      <c r="F1" s="48"/>
      <c r="G1" s="48"/>
    </row>
    <row r="2" spans="1:7" ht="18.75">
      <c r="A2" s="49" t="s">
        <v>71</v>
      </c>
      <c r="B2" s="49"/>
      <c r="C2" s="49"/>
      <c r="D2" s="49"/>
      <c r="E2" s="49"/>
      <c r="F2" s="49"/>
      <c r="G2" s="49"/>
    </row>
    <row r="3" spans="1:7" ht="18.75">
      <c r="A3" s="49" t="s">
        <v>99</v>
      </c>
      <c r="B3" s="49"/>
      <c r="C3" s="49"/>
      <c r="D3" s="49"/>
      <c r="E3" s="49"/>
      <c r="F3" s="49"/>
      <c r="G3" s="49"/>
    </row>
    <row r="5" spans="1:7" s="2" customFormat="1">
      <c r="B5" s="5" t="s">
        <v>94</v>
      </c>
      <c r="C5" s="5" t="s">
        <v>29</v>
      </c>
      <c r="D5" s="5" t="s">
        <v>30</v>
      </c>
      <c r="E5" s="5" t="s">
        <v>31</v>
      </c>
      <c r="F5" s="5" t="s">
        <v>32</v>
      </c>
      <c r="G5" s="5" t="s">
        <v>33</v>
      </c>
    </row>
    <row r="6" spans="1:7">
      <c r="A6" s="1" t="s">
        <v>0</v>
      </c>
      <c r="B6" s="32">
        <v>137230</v>
      </c>
      <c r="C6" s="32">
        <v>146442</v>
      </c>
      <c r="D6" s="32">
        <v>154775</v>
      </c>
      <c r="E6" s="32">
        <v>162509</v>
      </c>
      <c r="F6" s="32">
        <v>170634</v>
      </c>
      <c r="G6" s="32">
        <v>179166</v>
      </c>
    </row>
    <row r="7" spans="1:7">
      <c r="A7" s="1" t="s">
        <v>1</v>
      </c>
      <c r="B7" s="1">
        <v>43731</v>
      </c>
      <c r="C7" s="1">
        <v>41718</v>
      </c>
      <c r="D7" s="1">
        <v>43451</v>
      </c>
      <c r="E7" s="1">
        <v>43971</v>
      </c>
      <c r="F7" s="1">
        <v>44502</v>
      </c>
      <c r="G7" s="1">
        <v>44502</v>
      </c>
    </row>
    <row r="8" spans="1:7">
      <c r="A8" s="1" t="s">
        <v>2</v>
      </c>
      <c r="B8" s="1">
        <v>3168</v>
      </c>
      <c r="C8" s="1">
        <v>3454</v>
      </c>
      <c r="D8" s="1">
        <v>3590</v>
      </c>
      <c r="E8" s="1">
        <v>3773</v>
      </c>
      <c r="F8" s="1">
        <v>3919</v>
      </c>
      <c r="G8" s="1">
        <v>3973</v>
      </c>
    </row>
    <row r="9" spans="1:7">
      <c r="A9" s="1" t="s">
        <v>3</v>
      </c>
      <c r="B9" s="1">
        <v>24056</v>
      </c>
      <c r="C9" s="1">
        <v>23994</v>
      </c>
      <c r="D9" s="1">
        <v>24021</v>
      </c>
      <c r="E9" s="1">
        <v>23825</v>
      </c>
      <c r="F9" s="1">
        <v>23825</v>
      </c>
      <c r="G9" s="1">
        <v>23737</v>
      </c>
    </row>
    <row r="10" spans="1:7">
      <c r="A10" s="1" t="s">
        <v>4</v>
      </c>
      <c r="B10" s="1">
        <v>15029</v>
      </c>
      <c r="C10" s="1">
        <v>9690</v>
      </c>
      <c r="D10" s="1">
        <v>14734</v>
      </c>
      <c r="E10" s="1">
        <v>11893</v>
      </c>
      <c r="F10" s="1">
        <v>10617</v>
      </c>
      <c r="G10" s="1">
        <v>9666</v>
      </c>
    </row>
    <row r="11" spans="1:7" s="4" customFormat="1">
      <c r="A11" s="4" t="s">
        <v>5</v>
      </c>
      <c r="B11" s="34">
        <f>SUM(B6:B10)</f>
        <v>223214</v>
      </c>
      <c r="C11" s="34">
        <f t="shared" ref="C11:G11" si="0">SUM(C6:C10)</f>
        <v>225298</v>
      </c>
      <c r="D11" s="34">
        <f t="shared" si="0"/>
        <v>240571</v>
      </c>
      <c r="E11" s="34">
        <f t="shared" si="0"/>
        <v>245971</v>
      </c>
      <c r="F11" s="34">
        <f t="shared" si="0"/>
        <v>253497</v>
      </c>
      <c r="G11" s="34">
        <f t="shared" si="0"/>
        <v>261044</v>
      </c>
    </row>
    <row r="13" spans="1:7">
      <c r="A13" s="1" t="s">
        <v>6</v>
      </c>
      <c r="B13" s="1">
        <v>64270</v>
      </c>
      <c r="C13" s="1">
        <v>63074</v>
      </c>
      <c r="D13" s="1">
        <v>65991</v>
      </c>
      <c r="E13" s="1">
        <v>68109</v>
      </c>
      <c r="F13" s="1">
        <v>70826</v>
      </c>
      <c r="G13" s="1">
        <v>73114</v>
      </c>
    </row>
    <row r="14" spans="1:7">
      <c r="A14" s="1" t="s">
        <v>7</v>
      </c>
      <c r="B14" s="1">
        <v>12924</v>
      </c>
      <c r="C14" s="1">
        <v>15105</v>
      </c>
      <c r="D14" s="1">
        <v>13891</v>
      </c>
      <c r="E14" s="1">
        <v>13940</v>
      </c>
      <c r="F14" s="1">
        <v>13999</v>
      </c>
      <c r="G14" s="1">
        <v>14064</v>
      </c>
    </row>
    <row r="15" spans="1:7">
      <c r="A15" s="1" t="s">
        <v>8</v>
      </c>
      <c r="B15" s="1">
        <v>240</v>
      </c>
      <c r="C15" s="1">
        <v>220</v>
      </c>
      <c r="D15" s="1">
        <v>221</v>
      </c>
      <c r="E15" s="1">
        <v>221</v>
      </c>
      <c r="F15" s="1">
        <v>222</v>
      </c>
      <c r="G15" s="1">
        <v>222</v>
      </c>
    </row>
    <row r="16" spans="1:7">
      <c r="A16" s="1" t="s">
        <v>9</v>
      </c>
      <c r="B16" s="1">
        <v>1239</v>
      </c>
      <c r="C16" s="1">
        <v>2802</v>
      </c>
      <c r="D16" s="1">
        <v>1370</v>
      </c>
      <c r="E16" s="1">
        <v>1374</v>
      </c>
      <c r="F16" s="1">
        <v>1378</v>
      </c>
      <c r="G16" s="1">
        <v>1383</v>
      </c>
    </row>
    <row r="17" spans="1:7">
      <c r="A17" s="1" t="s">
        <v>10</v>
      </c>
      <c r="B17" s="1">
        <v>15721</v>
      </c>
      <c r="C17" s="1">
        <v>14272</v>
      </c>
      <c r="D17" s="1">
        <v>14178</v>
      </c>
      <c r="E17" s="1">
        <v>16226</v>
      </c>
      <c r="F17" s="1">
        <v>16294</v>
      </c>
      <c r="G17" s="1">
        <v>14330</v>
      </c>
    </row>
    <row r="18" spans="1:7">
      <c r="A18" s="1" t="s">
        <v>11</v>
      </c>
      <c r="B18" s="1">
        <v>8512</v>
      </c>
      <c r="C18" s="1">
        <v>9097</v>
      </c>
      <c r="D18" s="1">
        <v>10333</v>
      </c>
      <c r="E18" s="1">
        <v>10318</v>
      </c>
      <c r="F18" s="1">
        <v>10318</v>
      </c>
      <c r="G18" s="1">
        <v>10318</v>
      </c>
    </row>
    <row r="19" spans="1:7">
      <c r="A19" s="1" t="s">
        <v>12</v>
      </c>
      <c r="B19" s="1">
        <v>54071</v>
      </c>
      <c r="C19" s="1">
        <v>55275</v>
      </c>
      <c r="D19" s="1">
        <v>58729</v>
      </c>
      <c r="E19" s="1">
        <v>67114</v>
      </c>
      <c r="F19" s="1">
        <v>71007</v>
      </c>
      <c r="G19" s="1">
        <v>76773</v>
      </c>
    </row>
    <row r="20" spans="1:7" s="4" customFormat="1">
      <c r="A20" s="4" t="s">
        <v>13</v>
      </c>
      <c r="B20" s="34">
        <f>SUM(B13:B19)</f>
        <v>156977</v>
      </c>
      <c r="C20" s="34">
        <f t="shared" ref="C20:G20" si="1">SUM(C13:C19)</f>
        <v>159845</v>
      </c>
      <c r="D20" s="34">
        <f t="shared" si="1"/>
        <v>164713</v>
      </c>
      <c r="E20" s="34">
        <f t="shared" si="1"/>
        <v>177302</v>
      </c>
      <c r="F20" s="34">
        <f t="shared" si="1"/>
        <v>184044</v>
      </c>
      <c r="G20" s="34">
        <f t="shared" si="1"/>
        <v>190204</v>
      </c>
    </row>
    <row r="21" spans="1:7">
      <c r="B21" s="35"/>
      <c r="C21" s="35"/>
      <c r="D21" s="35"/>
      <c r="E21" s="35"/>
      <c r="F21" s="35"/>
      <c r="G21" s="35"/>
    </row>
    <row r="22" spans="1:7" s="3" customFormat="1">
      <c r="A22" s="3" t="s">
        <v>14</v>
      </c>
      <c r="B22" s="36">
        <f>B11-B20</f>
        <v>66237</v>
      </c>
      <c r="C22" s="36">
        <f t="shared" ref="C22:G22" si="2">C11-C20</f>
        <v>65453</v>
      </c>
      <c r="D22" s="36">
        <f t="shared" si="2"/>
        <v>75858</v>
      </c>
      <c r="E22" s="36">
        <f t="shared" si="2"/>
        <v>68669</v>
      </c>
      <c r="F22" s="36">
        <f t="shared" si="2"/>
        <v>69453</v>
      </c>
      <c r="G22" s="36">
        <f t="shared" si="2"/>
        <v>70840</v>
      </c>
    </row>
    <row r="24" spans="1:7">
      <c r="A24" s="1" t="s">
        <v>15</v>
      </c>
      <c r="B24" s="1">
        <v>281</v>
      </c>
      <c r="C24" s="1">
        <v>325</v>
      </c>
      <c r="D24" s="1">
        <v>361</v>
      </c>
      <c r="E24" s="1">
        <v>370</v>
      </c>
      <c r="F24" s="1">
        <v>379</v>
      </c>
      <c r="G24" s="1">
        <v>388</v>
      </c>
    </row>
    <row r="25" spans="1:7">
      <c r="A25" s="1" t="s">
        <v>16</v>
      </c>
      <c r="B25" s="1">
        <v>34787</v>
      </c>
      <c r="C25" s="1">
        <v>37001</v>
      </c>
      <c r="D25" s="1">
        <v>37238</v>
      </c>
      <c r="E25" s="1">
        <v>36293</v>
      </c>
      <c r="F25" s="1">
        <v>35815</v>
      </c>
      <c r="G25" s="1">
        <v>35382</v>
      </c>
    </row>
    <row r="26" spans="1:7">
      <c r="A26" s="1" t="s">
        <v>17</v>
      </c>
      <c r="B26" s="1">
        <v>9369</v>
      </c>
      <c r="C26" s="1">
        <v>9854</v>
      </c>
      <c r="D26" s="1">
        <v>10621</v>
      </c>
      <c r="E26" s="1">
        <v>10636</v>
      </c>
      <c r="F26" s="1">
        <v>10636</v>
      </c>
      <c r="G26" s="1">
        <v>10636</v>
      </c>
    </row>
    <row r="27" spans="1:7">
      <c r="A27" s="1" t="s">
        <v>18</v>
      </c>
      <c r="B27" s="1">
        <v>2207</v>
      </c>
      <c r="C27" s="1">
        <v>3031</v>
      </c>
      <c r="D27" s="1">
        <v>3646</v>
      </c>
      <c r="E27" s="1">
        <v>4489</v>
      </c>
      <c r="F27" s="1">
        <v>4629</v>
      </c>
      <c r="G27" s="1">
        <v>3789</v>
      </c>
    </row>
    <row r="28" spans="1:7" s="4" customFormat="1">
      <c r="A28" s="4" t="s">
        <v>19</v>
      </c>
      <c r="B28" s="34">
        <f>B25+B26+B27-B24</f>
        <v>46082</v>
      </c>
      <c r="C28" s="34">
        <f t="shared" ref="C28:G28" si="3">C25+C26+C27-C24</f>
        <v>49561</v>
      </c>
      <c r="D28" s="34">
        <f t="shared" si="3"/>
        <v>51144</v>
      </c>
      <c r="E28" s="34">
        <f t="shared" si="3"/>
        <v>51048</v>
      </c>
      <c r="F28" s="34">
        <f t="shared" si="3"/>
        <v>50701</v>
      </c>
      <c r="G28" s="34">
        <f t="shared" si="3"/>
        <v>49419</v>
      </c>
    </row>
    <row r="29" spans="1:7" ht="15.75" thickBot="1"/>
    <row r="30" spans="1:7" s="3" customFormat="1" ht="15.75" thickBot="1">
      <c r="A30" s="18" t="s">
        <v>20</v>
      </c>
      <c r="B30" s="37">
        <f t="shared" ref="B30:G30" si="4">B22-B28</f>
        <v>20155</v>
      </c>
      <c r="C30" s="37">
        <f t="shared" si="4"/>
        <v>15892</v>
      </c>
      <c r="D30" s="37">
        <f t="shared" si="4"/>
        <v>24714</v>
      </c>
      <c r="E30" s="37">
        <f t="shared" si="4"/>
        <v>17621</v>
      </c>
      <c r="F30" s="37">
        <f t="shared" si="4"/>
        <v>18752</v>
      </c>
      <c r="G30" s="38">
        <f t="shared" si="4"/>
        <v>21421</v>
      </c>
    </row>
    <row r="32" spans="1:7">
      <c r="A32" s="1" t="s">
        <v>21</v>
      </c>
      <c r="B32" s="1">
        <v>339</v>
      </c>
      <c r="C32" s="1">
        <v>6289</v>
      </c>
      <c r="D32" s="1">
        <v>320</v>
      </c>
      <c r="E32" s="1">
        <v>320</v>
      </c>
      <c r="F32" s="1">
        <v>320</v>
      </c>
      <c r="G32" s="1">
        <v>320</v>
      </c>
    </row>
    <row r="33" spans="1:7">
      <c r="A33" s="1" t="s">
        <v>22</v>
      </c>
      <c r="B33" s="1">
        <v>-623</v>
      </c>
      <c r="C33" s="1">
        <v>2000</v>
      </c>
      <c r="D33" s="1">
        <v>4160</v>
      </c>
      <c r="E33" s="1">
        <v>6670</v>
      </c>
      <c r="F33" s="1">
        <v>6830</v>
      </c>
      <c r="G33" s="1">
        <v>6690</v>
      </c>
    </row>
    <row r="34" spans="1:7" s="4" customFormat="1">
      <c r="A34" s="4" t="s">
        <v>23</v>
      </c>
      <c r="B34" s="34">
        <f>B32-B33</f>
        <v>962</v>
      </c>
      <c r="C34" s="34">
        <f t="shared" ref="C34:G34" si="5">C32-C33</f>
        <v>4289</v>
      </c>
      <c r="D34" s="34">
        <f t="shared" si="5"/>
        <v>-3840</v>
      </c>
      <c r="E34" s="34">
        <f t="shared" si="5"/>
        <v>-6350</v>
      </c>
      <c r="F34" s="34">
        <f t="shared" si="5"/>
        <v>-6510</v>
      </c>
      <c r="G34" s="34">
        <f t="shared" si="5"/>
        <v>-6370</v>
      </c>
    </row>
    <row r="36" spans="1:7">
      <c r="A36" s="1" t="s">
        <v>24</v>
      </c>
      <c r="B36" s="1">
        <v>9433</v>
      </c>
      <c r="C36" s="1">
        <v>14046</v>
      </c>
      <c r="D36" s="1">
        <v>2759</v>
      </c>
      <c r="E36" s="1">
        <v>0</v>
      </c>
      <c r="F36" s="1">
        <v>0</v>
      </c>
      <c r="G36" s="1">
        <v>0</v>
      </c>
    </row>
    <row r="37" spans="1:7">
      <c r="A37" s="1" t="s">
        <v>25</v>
      </c>
      <c r="B37" s="1">
        <v>882</v>
      </c>
      <c r="C37" s="1">
        <v>400</v>
      </c>
      <c r="D37" s="1">
        <v>2000</v>
      </c>
      <c r="E37" s="1">
        <v>0</v>
      </c>
      <c r="F37" s="1">
        <v>0</v>
      </c>
      <c r="G37" s="1">
        <v>0</v>
      </c>
    </row>
    <row r="38" spans="1:7" s="4" customFormat="1">
      <c r="A38" s="4" t="s">
        <v>26</v>
      </c>
      <c r="B38" s="34">
        <f>B36-B37</f>
        <v>8551</v>
      </c>
      <c r="C38" s="34">
        <f t="shared" ref="C38:G38" si="6">C36-C37</f>
        <v>13646</v>
      </c>
      <c r="D38" s="34">
        <f t="shared" si="6"/>
        <v>759</v>
      </c>
      <c r="E38" s="34">
        <f t="shared" si="6"/>
        <v>0</v>
      </c>
      <c r="F38" s="34">
        <f t="shared" si="6"/>
        <v>0</v>
      </c>
      <c r="G38" s="34">
        <f t="shared" si="6"/>
        <v>0</v>
      </c>
    </row>
    <row r="40" spans="1:7" s="3" customFormat="1">
      <c r="A40" s="3" t="s">
        <v>27</v>
      </c>
      <c r="B40" s="36">
        <f>B34+B38</f>
        <v>9513</v>
      </c>
      <c r="C40" s="36">
        <f t="shared" ref="C40:G40" si="7">C34+C38</f>
        <v>17935</v>
      </c>
      <c r="D40" s="36">
        <f t="shared" si="7"/>
        <v>-3081</v>
      </c>
      <c r="E40" s="36">
        <f t="shared" si="7"/>
        <v>-6350</v>
      </c>
      <c r="F40" s="36">
        <f t="shared" si="7"/>
        <v>-6510</v>
      </c>
      <c r="G40" s="36">
        <f t="shared" si="7"/>
        <v>-6370</v>
      </c>
    </row>
    <row r="41" spans="1:7">
      <c r="B41" s="35"/>
      <c r="C41" s="35"/>
      <c r="D41" s="35"/>
      <c r="E41" s="35"/>
      <c r="F41" s="35"/>
      <c r="G41" s="35"/>
    </row>
    <row r="42" spans="1:7" s="3" customFormat="1" ht="15.75" thickBot="1">
      <c r="A42" s="3" t="s">
        <v>28</v>
      </c>
      <c r="B42" s="39">
        <f t="shared" ref="B42:G42" si="8">B40+B30</f>
        <v>29668</v>
      </c>
      <c r="C42" s="39">
        <f t="shared" si="8"/>
        <v>33827</v>
      </c>
      <c r="D42" s="39">
        <f t="shared" si="8"/>
        <v>21633</v>
      </c>
      <c r="E42" s="39">
        <f t="shared" si="8"/>
        <v>11271</v>
      </c>
      <c r="F42" s="39">
        <f t="shared" si="8"/>
        <v>12242</v>
      </c>
      <c r="G42" s="39">
        <f t="shared" si="8"/>
        <v>15051</v>
      </c>
    </row>
    <row r="45" spans="1:7">
      <c r="A45" s="1" t="s">
        <v>20</v>
      </c>
      <c r="B45" s="1">
        <f>B30</f>
        <v>20155</v>
      </c>
      <c r="C45" s="1">
        <f t="shared" ref="C45:G45" si="9">C30</f>
        <v>15892</v>
      </c>
      <c r="D45" s="1">
        <f t="shared" si="9"/>
        <v>24714</v>
      </c>
      <c r="E45" s="1">
        <f t="shared" si="9"/>
        <v>17621</v>
      </c>
      <c r="F45" s="1">
        <f t="shared" si="9"/>
        <v>18752</v>
      </c>
      <c r="G45" s="1">
        <f t="shared" si="9"/>
        <v>21421</v>
      </c>
    </row>
    <row r="46" spans="1:7">
      <c r="A46" s="1" t="s">
        <v>57</v>
      </c>
      <c r="B46" s="1">
        <f>B27+B19</f>
        <v>56278</v>
      </c>
      <c r="C46" s="1">
        <f t="shared" ref="C46:G46" si="10">C27+C19</f>
        <v>58306</v>
      </c>
      <c r="D46" s="1">
        <f t="shared" si="10"/>
        <v>62375</v>
      </c>
      <c r="E46" s="1">
        <f t="shared" si="10"/>
        <v>71603</v>
      </c>
      <c r="F46" s="1">
        <f t="shared" si="10"/>
        <v>75636</v>
      </c>
      <c r="G46" s="1">
        <f t="shared" si="10"/>
        <v>80562</v>
      </c>
    </row>
    <row r="47" spans="1:7" s="3" customFormat="1">
      <c r="A47" s="3" t="s">
        <v>34</v>
      </c>
      <c r="B47" s="3">
        <f>B46+B45</f>
        <v>76433</v>
      </c>
      <c r="C47" s="3">
        <f>C46+C45</f>
        <v>74198</v>
      </c>
      <c r="D47" s="3">
        <f t="shared" ref="D47:G47" si="11">D46+D45</f>
        <v>87089</v>
      </c>
      <c r="E47" s="3">
        <f t="shared" si="11"/>
        <v>89224</v>
      </c>
      <c r="F47" s="3">
        <f t="shared" si="11"/>
        <v>94388</v>
      </c>
      <c r="G47" s="3">
        <f t="shared" si="11"/>
        <v>101983</v>
      </c>
    </row>
    <row r="48" spans="1:7" s="26" customFormat="1">
      <c r="A48" s="26" t="s">
        <v>90</v>
      </c>
      <c r="B48" s="26">
        <f>B40</f>
        <v>9513</v>
      </c>
      <c r="C48" s="26">
        <f t="shared" ref="C48:G48" si="12">C40</f>
        <v>17935</v>
      </c>
      <c r="D48" s="26">
        <f t="shared" si="12"/>
        <v>-3081</v>
      </c>
      <c r="E48" s="26">
        <f t="shared" si="12"/>
        <v>-6350</v>
      </c>
      <c r="F48" s="26">
        <f t="shared" si="12"/>
        <v>-6510</v>
      </c>
      <c r="G48" s="26">
        <f t="shared" si="12"/>
        <v>-6370</v>
      </c>
    </row>
    <row r="49" spans="1:7" ht="15.75" thickBot="1">
      <c r="A49" s="1" t="s">
        <v>91</v>
      </c>
      <c r="B49" s="1">
        <v>3295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</row>
    <row r="50" spans="1:7" ht="15.75" thickBot="1">
      <c r="A50" s="18" t="s">
        <v>35</v>
      </c>
      <c r="B50" s="37">
        <f>B47+B40+3295</f>
        <v>89241</v>
      </c>
      <c r="C50" s="37">
        <f>C47+C40</f>
        <v>92133</v>
      </c>
      <c r="D50" s="37">
        <f t="shared" ref="D50:G50" si="13">D47+D40</f>
        <v>84008</v>
      </c>
      <c r="E50" s="37">
        <f t="shared" si="13"/>
        <v>82874</v>
      </c>
      <c r="F50" s="37">
        <f t="shared" si="13"/>
        <v>87878</v>
      </c>
      <c r="G50" s="38">
        <f t="shared" si="13"/>
        <v>95613</v>
      </c>
    </row>
    <row r="53" spans="1:7">
      <c r="A53" s="3" t="s">
        <v>40</v>
      </c>
    </row>
    <row r="54" spans="1:7">
      <c r="A54" s="1" t="s">
        <v>88</v>
      </c>
    </row>
    <row r="55" spans="1:7">
      <c r="A55" s="1" t="s">
        <v>89</v>
      </c>
    </row>
    <row r="56" spans="1:7">
      <c r="A56" s="1" t="s">
        <v>93</v>
      </c>
    </row>
  </sheetData>
  <mergeCells count="3">
    <mergeCell ref="A1:G1"/>
    <mergeCell ref="A2:G2"/>
    <mergeCell ref="A3:G3"/>
  </mergeCells>
  <printOptions horizontalCentered="1"/>
  <pageMargins left="0.7" right="0.7" top="0.75" bottom="0.75" header="0.3" footer="0.3"/>
  <pageSetup scale="77" orientation="portrait" r:id="rId1"/>
  <headerFooter>
    <oddFooter>&amp;L&amp;F&amp;CPage &amp;P of &amp;N&amp;R&amp;D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workbookViewId="0">
      <selection sqref="A1:G1"/>
    </sheetView>
  </sheetViews>
  <sheetFormatPr defaultRowHeight="15"/>
  <cols>
    <col min="1" max="1" width="47" style="8" customWidth="1"/>
    <col min="2" max="4" width="11.42578125" style="8" customWidth="1"/>
    <col min="5" max="5" width="11.42578125" customWidth="1"/>
    <col min="6" max="6" width="11.42578125" style="8" customWidth="1"/>
    <col min="7" max="7" width="11.42578125" customWidth="1"/>
    <col min="8" max="16384" width="9.140625" style="8"/>
  </cols>
  <sheetData>
    <row r="1" spans="1:7" ht="18.75">
      <c r="A1" s="48" t="s">
        <v>72</v>
      </c>
      <c r="B1" s="48"/>
      <c r="C1" s="48"/>
      <c r="D1" s="48"/>
      <c r="E1" s="48"/>
      <c r="F1" s="48"/>
      <c r="G1" s="48"/>
    </row>
    <row r="2" spans="1:7" ht="18.75">
      <c r="A2" s="49" t="s">
        <v>71</v>
      </c>
      <c r="B2" s="49"/>
      <c r="C2" s="49"/>
      <c r="D2" s="49"/>
      <c r="E2" s="49"/>
      <c r="F2" s="49"/>
      <c r="G2" s="49"/>
    </row>
    <row r="3" spans="1:7" ht="18.75">
      <c r="A3" s="49" t="s">
        <v>98</v>
      </c>
      <c r="B3" s="49"/>
      <c r="C3" s="49"/>
      <c r="D3" s="49"/>
      <c r="E3" s="49"/>
      <c r="F3" s="49"/>
      <c r="G3" s="49"/>
    </row>
    <row r="4" spans="1:7">
      <c r="A4" s="50"/>
      <c r="B4" s="50"/>
      <c r="C4" s="50"/>
      <c r="D4" s="50"/>
      <c r="E4" s="50"/>
      <c r="F4" s="50"/>
      <c r="G4" s="50"/>
    </row>
    <row r="5" spans="1:7">
      <c r="A5" s="9"/>
      <c r="B5" s="19">
        <v>2012</v>
      </c>
      <c r="C5" s="19">
        <v>2013</v>
      </c>
      <c r="D5" s="19">
        <v>2014</v>
      </c>
      <c r="E5" s="20">
        <v>2015</v>
      </c>
      <c r="F5" s="19">
        <v>2016</v>
      </c>
      <c r="G5" s="20">
        <v>2017</v>
      </c>
    </row>
    <row r="6" spans="1:7">
      <c r="A6" s="9"/>
      <c r="B6" s="9"/>
      <c r="C6" s="9"/>
      <c r="D6" s="9"/>
      <c r="E6" s="8"/>
      <c r="F6" s="9"/>
      <c r="G6" s="8"/>
    </row>
    <row r="7" spans="1:7">
      <c r="A7" s="9"/>
      <c r="B7" s="9"/>
      <c r="C7" s="9"/>
      <c r="D7" s="9"/>
      <c r="E7" s="8"/>
      <c r="F7" s="9"/>
      <c r="G7" s="8"/>
    </row>
    <row r="8" spans="1:7">
      <c r="A8" s="10" t="s">
        <v>41</v>
      </c>
      <c r="B8" s="40">
        <v>371917.49449999997</v>
      </c>
      <c r="C8" s="41">
        <f>B39</f>
        <v>260469.83885999999</v>
      </c>
      <c r="D8" s="41">
        <f t="shared" ref="D8:G8" si="0">C39</f>
        <v>132336.22186000002</v>
      </c>
      <c r="E8" s="41">
        <f t="shared" si="0"/>
        <v>127641.81686000002</v>
      </c>
      <c r="F8" s="41">
        <f t="shared" si="0"/>
        <v>88444.816860000021</v>
      </c>
      <c r="G8" s="41">
        <f t="shared" si="0"/>
        <v>-130095.18313999998</v>
      </c>
    </row>
    <row r="9" spans="1:7">
      <c r="A9" s="12" t="s">
        <v>42</v>
      </c>
      <c r="B9" s="13">
        <v>-35000</v>
      </c>
      <c r="C9" s="11"/>
      <c r="D9" s="11"/>
      <c r="E9" s="1"/>
      <c r="F9" s="11"/>
      <c r="G9" s="1"/>
    </row>
    <row r="10" spans="1:7">
      <c r="A10" s="12" t="s">
        <v>43</v>
      </c>
      <c r="B10" s="13">
        <v>-15875.30877</v>
      </c>
      <c r="C10" s="11"/>
      <c r="D10" s="1"/>
      <c r="E10" s="1"/>
      <c r="F10" s="11"/>
      <c r="G10" s="1"/>
    </row>
    <row r="11" spans="1:7">
      <c r="A11" s="12" t="s">
        <v>44</v>
      </c>
      <c r="B11" s="13">
        <v>-90888.658869999985</v>
      </c>
      <c r="C11" s="11"/>
      <c r="D11" s="11"/>
      <c r="E11" s="1"/>
      <c r="F11" s="11"/>
      <c r="G11" s="1"/>
    </row>
    <row r="12" spans="1:7">
      <c r="A12" s="12"/>
      <c r="B12" s="21"/>
      <c r="C12" s="14"/>
      <c r="D12" s="14"/>
      <c r="E12" s="14"/>
      <c r="F12" s="14"/>
      <c r="G12" s="14"/>
    </row>
    <row r="13" spans="1:7">
      <c r="A13" s="15" t="s">
        <v>77</v>
      </c>
      <c r="B13" s="13">
        <f>SUM(B8:B11)</f>
        <v>230153.52685999998</v>
      </c>
      <c r="C13" s="13">
        <f t="shared" ref="C13:G13" si="1">SUM(C8:C11)</f>
        <v>260469.83885999999</v>
      </c>
      <c r="D13" s="13">
        <f t="shared" si="1"/>
        <v>132336.22186000002</v>
      </c>
      <c r="E13" s="13">
        <f t="shared" si="1"/>
        <v>127641.81686000002</v>
      </c>
      <c r="F13" s="13">
        <f t="shared" si="1"/>
        <v>88444.816860000021</v>
      </c>
      <c r="G13" s="13">
        <f t="shared" si="1"/>
        <v>-130095.18313999998</v>
      </c>
    </row>
    <row r="14" spans="1:7">
      <c r="A14" s="15"/>
      <c r="B14" s="13"/>
      <c r="C14" s="13"/>
      <c r="D14" s="13"/>
      <c r="E14" s="13"/>
      <c r="F14" s="13"/>
      <c r="G14" s="13"/>
    </row>
    <row r="15" spans="1:7">
      <c r="A15" s="12" t="s">
        <v>45</v>
      </c>
      <c r="B15" s="11"/>
      <c r="C15" s="11"/>
      <c r="D15" s="11"/>
      <c r="E15" s="1"/>
      <c r="F15" s="11"/>
      <c r="G15" s="1"/>
    </row>
    <row r="16" spans="1:7">
      <c r="A16" s="15" t="s">
        <v>75</v>
      </c>
      <c r="B16" s="11">
        <f>'Income Statement'!B50</f>
        <v>89241</v>
      </c>
      <c r="C16" s="11">
        <f>'Income Statement'!C50</f>
        <v>92133</v>
      </c>
      <c r="D16" s="11">
        <f>'Income Statement'!D50</f>
        <v>84008</v>
      </c>
      <c r="E16" s="11">
        <f>'Income Statement'!E50</f>
        <v>82874</v>
      </c>
      <c r="F16" s="11">
        <f>'Income Statement'!F50</f>
        <v>87878</v>
      </c>
      <c r="G16" s="11">
        <f>'Income Statement'!G50</f>
        <v>95613</v>
      </c>
    </row>
    <row r="17" spans="1:7">
      <c r="A17" s="25" t="s">
        <v>76</v>
      </c>
      <c r="B17" s="11">
        <v>0</v>
      </c>
      <c r="C17" s="11">
        <v>0</v>
      </c>
      <c r="D17" s="17">
        <v>300000</v>
      </c>
      <c r="E17" s="11">
        <v>0</v>
      </c>
      <c r="F17" s="11">
        <v>0</v>
      </c>
      <c r="G17" s="11">
        <v>0</v>
      </c>
    </row>
    <row r="18" spans="1:7">
      <c r="E18" s="11"/>
      <c r="F18" s="11"/>
      <c r="G18" s="1"/>
    </row>
    <row r="19" spans="1:7">
      <c r="A19" s="9" t="s">
        <v>46</v>
      </c>
      <c r="B19" s="14">
        <f>SUM(B13:B17)</f>
        <v>319394.52685999998</v>
      </c>
      <c r="C19" s="14">
        <f>SUM(C13:C17)</f>
        <v>352602.83886000002</v>
      </c>
      <c r="D19" s="14">
        <f>SUM(D13:D17)</f>
        <v>516344.22186000005</v>
      </c>
      <c r="E19" s="14">
        <f>SUM(E13:E18)</f>
        <v>210515.81686000002</v>
      </c>
      <c r="F19" s="14">
        <f>SUM(F13:F18)</f>
        <v>176322.81686000002</v>
      </c>
      <c r="G19" s="14">
        <f>SUM(G13:G18)</f>
        <v>-34482.183139999979</v>
      </c>
    </row>
    <row r="20" spans="1:7">
      <c r="A20" s="9"/>
      <c r="B20" s="11"/>
      <c r="C20" s="11"/>
      <c r="D20" s="11"/>
      <c r="E20" s="1"/>
      <c r="F20" s="11"/>
      <c r="G20" s="1"/>
    </row>
    <row r="21" spans="1:7">
      <c r="A21" s="12" t="s">
        <v>47</v>
      </c>
      <c r="B21" s="11"/>
      <c r="C21" s="11"/>
      <c r="D21" s="11"/>
      <c r="E21" s="1"/>
      <c r="F21" s="11"/>
      <c r="G21" s="1"/>
    </row>
    <row r="22" spans="1:7">
      <c r="A22" s="12"/>
      <c r="B22" s="11"/>
      <c r="C22" s="11"/>
      <c r="D22" s="11"/>
      <c r="E22" s="1"/>
      <c r="F22" s="11"/>
      <c r="G22" s="1"/>
    </row>
    <row r="23" spans="1:7">
      <c r="A23" s="15" t="s">
        <v>48</v>
      </c>
      <c r="B23" s="11"/>
      <c r="C23" s="11"/>
      <c r="D23" s="11"/>
      <c r="E23" s="1"/>
      <c r="F23" s="11"/>
      <c r="G23" s="1"/>
    </row>
    <row r="24" spans="1:7">
      <c r="A24" s="16" t="s">
        <v>49</v>
      </c>
      <c r="B24" s="17">
        <v>-23000.128000000001</v>
      </c>
      <c r="C24" s="17">
        <v>-121326.391</v>
      </c>
      <c r="D24" s="17">
        <v>-85856.5</v>
      </c>
      <c r="E24" s="7">
        <v>-55575</v>
      </c>
      <c r="F24" s="7">
        <v>-80132</v>
      </c>
      <c r="G24" s="7">
        <v>-75342</v>
      </c>
    </row>
    <row r="25" spans="1:7">
      <c r="A25" s="16" t="s">
        <v>95</v>
      </c>
      <c r="B25" s="17">
        <v>-8772.0500000000011</v>
      </c>
      <c r="C25" s="17">
        <v>-25520</v>
      </c>
      <c r="D25" s="17">
        <v>-20810</v>
      </c>
      <c r="E25" s="1">
        <v>-12710</v>
      </c>
      <c r="F25" s="17">
        <v>-7210</v>
      </c>
      <c r="G25" s="1">
        <v>-102510</v>
      </c>
    </row>
    <row r="26" spans="1:7">
      <c r="A26" s="16" t="s">
        <v>87</v>
      </c>
      <c r="B26" s="17">
        <v>-3602.6080000000002</v>
      </c>
      <c r="C26" s="17">
        <v>-20770</v>
      </c>
      <c r="D26" s="17">
        <v>-120434</v>
      </c>
      <c r="E26" s="1">
        <v>-21703</v>
      </c>
      <c r="F26" s="17">
        <v>-196295</v>
      </c>
      <c r="G26" s="1">
        <v>-41551</v>
      </c>
    </row>
    <row r="27" spans="1:7">
      <c r="A27" s="16" t="s">
        <v>50</v>
      </c>
      <c r="B27" s="17">
        <v>0</v>
      </c>
      <c r="C27" s="17">
        <v>-19200</v>
      </c>
      <c r="D27" s="17">
        <v>0</v>
      </c>
      <c r="E27" s="1">
        <v>-3961</v>
      </c>
      <c r="F27" s="17">
        <v>-1850</v>
      </c>
      <c r="G27" s="1">
        <v>-5000</v>
      </c>
    </row>
    <row r="28" spans="1:7">
      <c r="A28" s="16" t="s">
        <v>96</v>
      </c>
      <c r="B28" s="17">
        <v>-4101.7</v>
      </c>
      <c r="C28" s="17">
        <v>-8690</v>
      </c>
      <c r="D28" s="17">
        <v>-144040</v>
      </c>
      <c r="E28" s="1">
        <v>-20440</v>
      </c>
      <c r="F28" s="17">
        <v>-13940</v>
      </c>
      <c r="G28" s="1">
        <v>-9370</v>
      </c>
    </row>
    <row r="29" spans="1:7">
      <c r="A29" s="16" t="s">
        <v>51</v>
      </c>
      <c r="B29" s="17">
        <v>-9315.6290000000008</v>
      </c>
      <c r="C29" s="17">
        <v>-4466.2569999999996</v>
      </c>
      <c r="D29" s="17">
        <v>-3300</v>
      </c>
      <c r="E29" s="22">
        <v>-1050</v>
      </c>
      <c r="F29" s="22">
        <v>-500</v>
      </c>
      <c r="G29" s="22">
        <v>-100</v>
      </c>
    </row>
    <row r="30" spans="1:7">
      <c r="A30" s="16" t="s">
        <v>56</v>
      </c>
      <c r="B30" s="17">
        <v>-240</v>
      </c>
      <c r="C30" s="17">
        <v>-3567</v>
      </c>
      <c r="D30" s="17">
        <v>-2500</v>
      </c>
      <c r="E30" s="1">
        <v>0</v>
      </c>
      <c r="F30" s="17">
        <v>-450</v>
      </c>
      <c r="G30" s="1">
        <v>0</v>
      </c>
    </row>
    <row r="31" spans="1:7">
      <c r="A31" s="16" t="s">
        <v>52</v>
      </c>
      <c r="B31" s="17">
        <v>-790.03399999999999</v>
      </c>
      <c r="C31" s="17">
        <v>-2837.5</v>
      </c>
      <c r="D31" s="17">
        <v>-390</v>
      </c>
      <c r="E31" s="1">
        <v>-100</v>
      </c>
      <c r="F31" s="17">
        <v>-100</v>
      </c>
      <c r="G31" s="1">
        <v>-650</v>
      </c>
    </row>
    <row r="32" spans="1:7">
      <c r="A32" s="16" t="s">
        <v>97</v>
      </c>
      <c r="B32" s="17">
        <v>-1027.5889999999999</v>
      </c>
      <c r="C32" s="17">
        <v>-2530.9499999999998</v>
      </c>
      <c r="D32" s="17">
        <v>-640</v>
      </c>
      <c r="E32" s="7">
        <v>-1500</v>
      </c>
      <c r="F32" s="7">
        <v>-75</v>
      </c>
      <c r="G32" s="7">
        <v>0</v>
      </c>
    </row>
    <row r="33" spans="1:7">
      <c r="A33" s="16" t="s">
        <v>101</v>
      </c>
      <c r="B33" s="17">
        <v>0</v>
      </c>
      <c r="C33" s="17">
        <v>-2200</v>
      </c>
      <c r="D33" s="17">
        <v>0</v>
      </c>
      <c r="E33" s="1">
        <v>0</v>
      </c>
      <c r="F33" s="17">
        <v>0</v>
      </c>
      <c r="G33" s="1">
        <v>0</v>
      </c>
    </row>
    <row r="34" spans="1:7">
      <c r="A34" s="16" t="s">
        <v>53</v>
      </c>
      <c r="B34" s="11">
        <v>-8074.9500000000044</v>
      </c>
      <c r="C34" s="11">
        <v>-9158.5189999999711</v>
      </c>
      <c r="D34" s="11">
        <v>-10731.905000000028</v>
      </c>
      <c r="E34" s="1">
        <v>-5032</v>
      </c>
      <c r="F34" s="11">
        <v>-5866</v>
      </c>
      <c r="G34" s="1">
        <v>-4787</v>
      </c>
    </row>
    <row r="35" spans="1:7">
      <c r="A35" s="12"/>
      <c r="B35" s="11"/>
      <c r="C35" s="11"/>
      <c r="D35" s="11"/>
      <c r="E35" s="1"/>
      <c r="F35" s="11"/>
      <c r="G35" s="1"/>
    </row>
    <row r="36" spans="1:7">
      <c r="A36" s="15" t="s">
        <v>54</v>
      </c>
      <c r="B36" s="14">
        <f>SUM(B24:B35)</f>
        <v>-58924.688000000002</v>
      </c>
      <c r="C36" s="14">
        <f t="shared" ref="C36:G36" si="2">SUM(C24:C35)</f>
        <v>-220266.617</v>
      </c>
      <c r="D36" s="14">
        <f t="shared" si="2"/>
        <v>-388702.40500000003</v>
      </c>
      <c r="E36" s="14">
        <f t="shared" si="2"/>
        <v>-122071</v>
      </c>
      <c r="F36" s="14">
        <f t="shared" si="2"/>
        <v>-306418</v>
      </c>
      <c r="G36" s="14">
        <f t="shared" si="2"/>
        <v>-239310</v>
      </c>
    </row>
    <row r="37" spans="1:7">
      <c r="A37" s="15"/>
      <c r="B37" s="11"/>
      <c r="C37" s="11"/>
      <c r="D37" s="11"/>
      <c r="E37" s="1"/>
      <c r="F37" s="11"/>
      <c r="G37" s="1"/>
    </row>
    <row r="38" spans="1:7">
      <c r="A38" s="12"/>
      <c r="B38" s="11"/>
      <c r="C38" s="11"/>
      <c r="D38" s="11"/>
      <c r="E38" s="1"/>
      <c r="F38" s="11"/>
      <c r="G38" s="1"/>
    </row>
    <row r="39" spans="1:7" ht="15.75" thickBot="1">
      <c r="A39" s="10" t="s">
        <v>55</v>
      </c>
      <c r="B39" s="42">
        <f>B36+B19</f>
        <v>260469.83885999999</v>
      </c>
      <c r="C39" s="42">
        <f t="shared" ref="C39:G39" si="3">C36+C19</f>
        <v>132336.22186000002</v>
      </c>
      <c r="D39" s="42">
        <f t="shared" si="3"/>
        <v>127641.81686000002</v>
      </c>
      <c r="E39" s="42">
        <f t="shared" si="3"/>
        <v>88444.816860000021</v>
      </c>
      <c r="F39" s="42">
        <f t="shared" si="3"/>
        <v>-130095.18313999998</v>
      </c>
      <c r="G39" s="42">
        <f t="shared" si="3"/>
        <v>-273792.18313999998</v>
      </c>
    </row>
    <row r="40" spans="1:7">
      <c r="A40" s="9"/>
      <c r="B40" s="9"/>
      <c r="C40" s="9"/>
      <c r="D40" s="9"/>
      <c r="E40" s="8"/>
      <c r="F40" s="9"/>
      <c r="G40" s="8"/>
    </row>
    <row r="41" spans="1:7">
      <c r="A41" s="9"/>
      <c r="B41" s="9"/>
      <c r="C41" s="9"/>
      <c r="D41" s="9"/>
      <c r="E41" s="8"/>
      <c r="F41" s="9"/>
      <c r="G41" s="8"/>
    </row>
    <row r="42" spans="1:7">
      <c r="A42" s="23" t="s">
        <v>40</v>
      </c>
    </row>
    <row r="43" spans="1:7">
      <c r="A43" t="s">
        <v>102</v>
      </c>
    </row>
    <row r="44" spans="1:7">
      <c r="A44" t="s">
        <v>80</v>
      </c>
    </row>
    <row r="45" spans="1:7">
      <c r="A45" t="s">
        <v>81</v>
      </c>
    </row>
  </sheetData>
  <mergeCells count="4">
    <mergeCell ref="A1:G1"/>
    <mergeCell ref="A2:G2"/>
    <mergeCell ref="A4:G4"/>
    <mergeCell ref="A3:G3"/>
  </mergeCells>
  <pageMargins left="0.7" right="0.7" top="0.75" bottom="0.75" header="0.3" footer="0.3"/>
  <pageSetup scale="77" orientation="portrait" r:id="rId1"/>
  <headerFooter>
    <oddFooter>&amp;L&amp;F&amp;CPage &amp;P of &amp;N&amp;R&amp;D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>
      <selection sqref="A1:G1"/>
    </sheetView>
  </sheetViews>
  <sheetFormatPr defaultRowHeight="15"/>
  <cols>
    <col min="1" max="1" width="43.140625" bestFit="1" customWidth="1"/>
    <col min="2" max="2" width="16.42578125" style="1" hidden="1" customWidth="1"/>
    <col min="3" max="7" width="15.7109375" style="1" customWidth="1"/>
  </cols>
  <sheetData>
    <row r="1" spans="1:7" ht="18.75">
      <c r="A1" s="48" t="s">
        <v>72</v>
      </c>
      <c r="B1" s="48"/>
      <c r="C1" s="48"/>
      <c r="D1" s="48"/>
      <c r="E1" s="48"/>
      <c r="F1" s="48"/>
      <c r="G1" s="48"/>
    </row>
    <row r="2" spans="1:7" ht="18.75">
      <c r="A2" s="49" t="s">
        <v>71</v>
      </c>
      <c r="B2" s="49"/>
      <c r="C2" s="49"/>
      <c r="D2" s="49"/>
      <c r="E2" s="49"/>
      <c r="F2" s="49"/>
      <c r="G2" s="49"/>
    </row>
    <row r="3" spans="1:7" ht="18.75">
      <c r="A3" s="49" t="s">
        <v>82</v>
      </c>
      <c r="B3" s="49"/>
      <c r="C3" s="49"/>
      <c r="D3" s="49"/>
      <c r="E3" s="49"/>
      <c r="F3" s="49"/>
      <c r="G3" s="49"/>
    </row>
    <row r="5" spans="1:7">
      <c r="A5" s="6"/>
    </row>
    <row r="6" spans="1:7" ht="18" customHeight="1">
      <c r="B6" s="5" t="s">
        <v>94</v>
      </c>
      <c r="C6" s="5" t="s">
        <v>29</v>
      </c>
      <c r="D6" s="5" t="s">
        <v>30</v>
      </c>
      <c r="E6" s="5" t="s">
        <v>31</v>
      </c>
      <c r="F6" s="5" t="s">
        <v>32</v>
      </c>
      <c r="G6" s="5" t="s">
        <v>33</v>
      </c>
    </row>
    <row r="7" spans="1:7" ht="18" customHeight="1">
      <c r="A7" t="s">
        <v>61</v>
      </c>
      <c r="B7" s="32">
        <v>422183</v>
      </c>
      <c r="C7" s="32">
        <v>475029</v>
      </c>
      <c r="D7" s="32">
        <v>476529</v>
      </c>
      <c r="E7" s="32">
        <v>476529</v>
      </c>
      <c r="F7" s="32">
        <v>476529</v>
      </c>
      <c r="G7" s="32">
        <v>476529</v>
      </c>
    </row>
    <row r="8" spans="1:7" ht="18" customHeight="1">
      <c r="A8" t="s">
        <v>62</v>
      </c>
      <c r="B8" s="1">
        <v>121136</v>
      </c>
      <c r="C8" s="1">
        <v>133400</v>
      </c>
      <c r="D8" s="1">
        <v>133515</v>
      </c>
      <c r="E8" s="1">
        <v>133515</v>
      </c>
      <c r="F8" s="1">
        <v>133515</v>
      </c>
      <c r="G8" s="1">
        <v>133515</v>
      </c>
    </row>
    <row r="9" spans="1:7" ht="18" customHeight="1">
      <c r="A9" t="s">
        <v>63</v>
      </c>
      <c r="B9" s="1">
        <v>217130</v>
      </c>
      <c r="C9" s="1">
        <v>246231</v>
      </c>
      <c r="D9" s="1">
        <v>261346</v>
      </c>
      <c r="E9" s="1">
        <v>258370</v>
      </c>
      <c r="F9" s="1">
        <v>258370</v>
      </c>
      <c r="G9" s="1">
        <v>258370</v>
      </c>
    </row>
    <row r="10" spans="1:7" ht="18" customHeight="1">
      <c r="A10" t="s">
        <v>64</v>
      </c>
      <c r="B10" s="1">
        <v>10260</v>
      </c>
      <c r="C10" s="1">
        <v>8027</v>
      </c>
      <c r="D10" s="1">
        <v>8075</v>
      </c>
      <c r="E10" s="1">
        <v>8479</v>
      </c>
      <c r="F10" s="1">
        <v>8974</v>
      </c>
      <c r="G10" s="1">
        <v>9512</v>
      </c>
    </row>
    <row r="11" spans="1:7" ht="18" customHeight="1">
      <c r="A11" t="s">
        <v>65</v>
      </c>
      <c r="B11" s="1">
        <v>3424</v>
      </c>
      <c r="C11" s="1">
        <v>1317</v>
      </c>
      <c r="D11" s="1">
        <v>1317</v>
      </c>
      <c r="E11" s="1">
        <v>1317</v>
      </c>
      <c r="F11" s="1">
        <v>1317</v>
      </c>
      <c r="G11" s="1">
        <v>1317</v>
      </c>
    </row>
    <row r="12" spans="1:7" ht="18" customHeight="1">
      <c r="A12" t="s">
        <v>66</v>
      </c>
      <c r="B12" s="1">
        <v>865</v>
      </c>
      <c r="C12" s="1">
        <v>55000</v>
      </c>
      <c r="D12" s="1">
        <v>35000</v>
      </c>
      <c r="E12" s="1">
        <v>35000</v>
      </c>
      <c r="F12" s="1">
        <v>35000</v>
      </c>
      <c r="G12" s="1">
        <v>35000</v>
      </c>
    </row>
    <row r="13" spans="1:7" ht="18" customHeight="1">
      <c r="A13" t="s">
        <v>67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</row>
    <row r="14" spans="1:7" ht="18" customHeight="1">
      <c r="A14" t="s">
        <v>68</v>
      </c>
      <c r="B14" s="1">
        <v>419073</v>
      </c>
      <c r="C14" s="1">
        <v>439920</v>
      </c>
      <c r="D14" s="1">
        <v>408620</v>
      </c>
      <c r="E14" s="1">
        <v>408620</v>
      </c>
      <c r="F14" s="1">
        <v>408620</v>
      </c>
      <c r="G14" s="1">
        <v>408620</v>
      </c>
    </row>
    <row r="15" spans="1:7" ht="18" customHeight="1">
      <c r="A15" t="s">
        <v>69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</row>
    <row r="16" spans="1:7" ht="18" customHeight="1">
      <c r="A16" t="s">
        <v>70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</row>
    <row r="17" spans="1:7" ht="18" customHeight="1">
      <c r="A17" t="s">
        <v>60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</row>
    <row r="18" spans="1:7" ht="18" customHeight="1">
      <c r="A18" t="s">
        <v>59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</row>
    <row r="19" spans="1:7" s="6" customFormat="1" ht="18" customHeight="1">
      <c r="A19" s="6" t="s">
        <v>58</v>
      </c>
      <c r="B19" s="33">
        <v>1194071</v>
      </c>
      <c r="C19" s="33">
        <v>1358924</v>
      </c>
      <c r="D19" s="33">
        <v>1324403</v>
      </c>
      <c r="E19" s="33">
        <v>1321831</v>
      </c>
      <c r="F19" s="33">
        <v>1322326</v>
      </c>
      <c r="G19" s="33">
        <v>1322864</v>
      </c>
    </row>
  </sheetData>
  <mergeCells count="3">
    <mergeCell ref="A1:G1"/>
    <mergeCell ref="A2:G2"/>
    <mergeCell ref="A3:G3"/>
  </mergeCells>
  <pageMargins left="0.7" right="0.7" top="0.75" bottom="0.75" header="0.3" footer="0.3"/>
  <pageSetup scale="74" orientation="portrait" r:id="rId1"/>
  <headerFooter>
    <oddFooter>&amp;L&amp;F&amp;CPage &amp;P of &amp;N&amp;R&amp;D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>
      <selection sqref="A1:G1"/>
    </sheetView>
  </sheetViews>
  <sheetFormatPr defaultRowHeight="15"/>
  <cols>
    <col min="1" max="1" width="43.140625" bestFit="1" customWidth="1"/>
    <col min="2" max="2" width="16.7109375" style="1" hidden="1" customWidth="1"/>
    <col min="3" max="7" width="15.7109375" style="1" customWidth="1"/>
  </cols>
  <sheetData>
    <row r="1" spans="1:7" ht="18.75">
      <c r="A1" s="48" t="s">
        <v>72</v>
      </c>
      <c r="B1" s="48"/>
      <c r="C1" s="48"/>
      <c r="D1" s="48"/>
      <c r="E1" s="48"/>
      <c r="F1" s="48"/>
      <c r="G1" s="48"/>
    </row>
    <row r="2" spans="1:7" ht="18.75">
      <c r="A2" s="49" t="s">
        <v>71</v>
      </c>
      <c r="B2" s="49"/>
      <c r="C2" s="49"/>
      <c r="D2" s="49"/>
      <c r="E2" s="49"/>
      <c r="F2" s="49"/>
      <c r="G2" s="49"/>
    </row>
    <row r="3" spans="1:7" ht="18.75">
      <c r="A3" s="49" t="s">
        <v>83</v>
      </c>
      <c r="B3" s="49"/>
      <c r="C3" s="49"/>
      <c r="D3" s="49"/>
      <c r="E3" s="49"/>
      <c r="F3" s="49"/>
      <c r="G3" s="49"/>
    </row>
    <row r="5" spans="1:7">
      <c r="A5" s="24"/>
    </row>
    <row r="6" spans="1:7" ht="18" customHeight="1">
      <c r="B6" s="5" t="s">
        <v>94</v>
      </c>
      <c r="C6" s="5" t="s">
        <v>29</v>
      </c>
      <c r="D6" s="5" t="s">
        <v>30</v>
      </c>
      <c r="E6" s="5" t="s">
        <v>31</v>
      </c>
      <c r="F6" s="5" t="s">
        <v>32</v>
      </c>
      <c r="G6" s="5" t="s">
        <v>33</v>
      </c>
    </row>
    <row r="7" spans="1:7" ht="18" customHeight="1">
      <c r="A7" t="s">
        <v>61</v>
      </c>
      <c r="B7" s="32">
        <v>37830308</v>
      </c>
      <c r="C7" s="32">
        <v>37833004</v>
      </c>
      <c r="D7" s="32">
        <v>38935799</v>
      </c>
      <c r="E7" s="32">
        <v>39943662</v>
      </c>
      <c r="F7" s="32">
        <v>41058360</v>
      </c>
      <c r="G7" s="32">
        <v>42158333</v>
      </c>
    </row>
    <row r="8" spans="1:7" ht="18" customHeight="1">
      <c r="A8" t="s">
        <v>62</v>
      </c>
      <c r="B8" s="1">
        <v>14921981</v>
      </c>
      <c r="C8" s="1">
        <v>14642743</v>
      </c>
      <c r="D8" s="1">
        <v>14859830</v>
      </c>
      <c r="E8" s="1">
        <v>15071136</v>
      </c>
      <c r="F8" s="1">
        <v>15293959</v>
      </c>
      <c r="G8" s="1">
        <v>15519063</v>
      </c>
    </row>
    <row r="9" spans="1:7" ht="18" customHeight="1">
      <c r="A9" t="s">
        <v>63</v>
      </c>
      <c r="B9" s="1">
        <v>8433002</v>
      </c>
      <c r="C9" s="1">
        <v>8773596</v>
      </c>
      <c r="D9" s="1">
        <v>9514019</v>
      </c>
      <c r="E9" s="1">
        <v>9445405</v>
      </c>
      <c r="F9" s="1">
        <v>9445405</v>
      </c>
      <c r="G9" s="1">
        <v>9445405</v>
      </c>
    </row>
    <row r="10" spans="1:7" ht="18" customHeight="1">
      <c r="A10" t="s">
        <v>64</v>
      </c>
      <c r="B10" s="1">
        <v>3778853</v>
      </c>
      <c r="C10" s="1">
        <v>3899199</v>
      </c>
      <c r="D10" s="1">
        <v>4102397</v>
      </c>
      <c r="E10" s="1">
        <v>4307517</v>
      </c>
      <c r="F10" s="1">
        <v>4559076</v>
      </c>
      <c r="G10" s="1">
        <v>4832620</v>
      </c>
    </row>
    <row r="11" spans="1:7" ht="18" customHeight="1">
      <c r="A11" t="s">
        <v>65</v>
      </c>
      <c r="B11" s="1">
        <v>7552496</v>
      </c>
      <c r="C11" s="1">
        <v>7701650</v>
      </c>
      <c r="D11" s="1">
        <v>7917932</v>
      </c>
      <c r="E11" s="1">
        <v>8194755</v>
      </c>
      <c r="F11" s="1">
        <v>8485417</v>
      </c>
      <c r="G11" s="1">
        <v>8790613</v>
      </c>
    </row>
    <row r="12" spans="1:7" ht="18" customHeight="1">
      <c r="A12" t="s">
        <v>66</v>
      </c>
      <c r="B12" s="1">
        <v>0</v>
      </c>
      <c r="C12" s="1">
        <v>15000</v>
      </c>
      <c r="D12" s="1">
        <v>15000</v>
      </c>
      <c r="E12" s="1">
        <v>15000</v>
      </c>
      <c r="F12" s="1">
        <v>15000</v>
      </c>
      <c r="G12" s="1">
        <v>15000</v>
      </c>
    </row>
    <row r="13" spans="1:7" ht="18" customHeight="1">
      <c r="A13" t="s">
        <v>67</v>
      </c>
      <c r="B13" s="1">
        <v>13849276</v>
      </c>
      <c r="C13" s="1">
        <v>10941342</v>
      </c>
      <c r="D13" s="1">
        <v>12339400</v>
      </c>
      <c r="E13" s="1">
        <v>12720907</v>
      </c>
      <c r="F13" s="1">
        <v>13532703</v>
      </c>
      <c r="G13" s="1">
        <v>13893548</v>
      </c>
    </row>
    <row r="14" spans="1:7" ht="18" customHeight="1">
      <c r="A14" t="s">
        <v>68</v>
      </c>
      <c r="B14" s="1">
        <v>6578150</v>
      </c>
      <c r="C14" s="1">
        <v>8351229</v>
      </c>
      <c r="D14" s="1">
        <v>5093110</v>
      </c>
      <c r="E14" s="1">
        <v>5188533</v>
      </c>
      <c r="F14" s="1">
        <v>5292355</v>
      </c>
      <c r="G14" s="1">
        <v>5402286</v>
      </c>
    </row>
    <row r="15" spans="1:7" ht="18" customHeight="1">
      <c r="A15" t="s">
        <v>69</v>
      </c>
      <c r="B15" s="1">
        <v>48490229</v>
      </c>
      <c r="C15" s="1">
        <v>48315126</v>
      </c>
      <c r="D15" s="1">
        <v>51409935</v>
      </c>
      <c r="E15" s="1">
        <v>59832787</v>
      </c>
      <c r="F15" s="1">
        <v>64123550</v>
      </c>
      <c r="G15" s="1">
        <v>70315840</v>
      </c>
    </row>
    <row r="16" spans="1:7" ht="18" customHeight="1">
      <c r="A16" t="s">
        <v>70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</row>
    <row r="17" spans="1:7" ht="18" customHeight="1">
      <c r="A17" t="s">
        <v>60</v>
      </c>
      <c r="B17" s="1">
        <v>3899701</v>
      </c>
      <c r="C17" s="1">
        <v>7139904</v>
      </c>
      <c r="D17" s="1">
        <v>7139904</v>
      </c>
      <c r="E17" s="1">
        <v>7139904</v>
      </c>
      <c r="F17" s="1">
        <v>7139904</v>
      </c>
      <c r="G17" s="1">
        <v>7139904</v>
      </c>
    </row>
    <row r="18" spans="1:7" ht="18" customHeight="1">
      <c r="A18" t="s">
        <v>59</v>
      </c>
      <c r="B18" s="1">
        <v>-1518971</v>
      </c>
      <c r="C18" s="1">
        <v>-1869874</v>
      </c>
      <c r="D18" s="1">
        <v>-1869874</v>
      </c>
      <c r="E18" s="1">
        <v>-1869874</v>
      </c>
      <c r="F18" s="1">
        <v>-1869874</v>
      </c>
      <c r="G18" s="1">
        <v>-1869874</v>
      </c>
    </row>
    <row r="19" spans="1:7" s="6" customFormat="1" ht="18" customHeight="1">
      <c r="A19" s="6" t="s">
        <v>58</v>
      </c>
      <c r="B19" s="33">
        <v>143815026</v>
      </c>
      <c r="C19" s="33">
        <v>145742919</v>
      </c>
      <c r="D19" s="33">
        <v>149457453</v>
      </c>
      <c r="E19" s="33">
        <v>159989733</v>
      </c>
      <c r="F19" s="33">
        <v>167075856</v>
      </c>
      <c r="G19" s="33">
        <v>175642739</v>
      </c>
    </row>
  </sheetData>
  <mergeCells count="3">
    <mergeCell ref="A1:G1"/>
    <mergeCell ref="A2:G2"/>
    <mergeCell ref="A3:G3"/>
  </mergeCells>
  <pageMargins left="0.7" right="0.7" top="0.75" bottom="0.75" header="0.3" footer="0.3"/>
  <pageSetup scale="74" orientation="portrait" r:id="rId1"/>
  <headerFooter>
    <oddFooter>&amp;L&amp;F&amp;CPage &amp;P of &amp;N&amp;R&amp;D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>
      <selection sqref="A1:G1"/>
    </sheetView>
  </sheetViews>
  <sheetFormatPr defaultRowHeight="15"/>
  <cols>
    <col min="1" max="1" width="43.140625" bestFit="1" customWidth="1"/>
    <col min="2" max="2" width="16.5703125" style="1" hidden="1" customWidth="1"/>
    <col min="3" max="7" width="15.7109375" style="1" customWidth="1"/>
  </cols>
  <sheetData>
    <row r="1" spans="1:7" ht="18.75">
      <c r="A1" s="48" t="s">
        <v>72</v>
      </c>
      <c r="B1" s="48"/>
      <c r="C1" s="48"/>
      <c r="D1" s="48"/>
      <c r="E1" s="48"/>
      <c r="F1" s="48"/>
      <c r="G1" s="48"/>
    </row>
    <row r="2" spans="1:7" ht="18.75">
      <c r="A2" s="49" t="s">
        <v>71</v>
      </c>
      <c r="B2" s="49"/>
      <c r="C2" s="49"/>
      <c r="D2" s="49"/>
      <c r="E2" s="49"/>
      <c r="F2" s="49"/>
      <c r="G2" s="49"/>
    </row>
    <row r="3" spans="1:7" ht="18.75">
      <c r="A3" s="49" t="s">
        <v>84</v>
      </c>
      <c r="B3" s="49"/>
      <c r="C3" s="49"/>
      <c r="D3" s="49"/>
      <c r="E3" s="49"/>
      <c r="F3" s="49"/>
      <c r="G3" s="49"/>
    </row>
    <row r="5" spans="1:7">
      <c r="A5" s="24"/>
    </row>
    <row r="6" spans="1:7" ht="18" customHeight="1">
      <c r="B6" s="5" t="s">
        <v>94</v>
      </c>
      <c r="C6" s="5" t="s">
        <v>29</v>
      </c>
      <c r="D6" s="5" t="s">
        <v>30</v>
      </c>
      <c r="E6" s="5" t="s">
        <v>31</v>
      </c>
      <c r="F6" s="5" t="s">
        <v>32</v>
      </c>
      <c r="G6" s="5" t="s">
        <v>33</v>
      </c>
    </row>
    <row r="7" spans="1:7" ht="18" customHeight="1">
      <c r="A7" t="s">
        <v>61</v>
      </c>
      <c r="B7" s="32">
        <v>12310974</v>
      </c>
      <c r="C7" s="32">
        <v>12843766</v>
      </c>
      <c r="D7" s="32">
        <v>13089362</v>
      </c>
      <c r="E7" s="32">
        <v>13089362</v>
      </c>
      <c r="F7" s="32">
        <v>13089362</v>
      </c>
      <c r="G7" s="32">
        <v>13089362</v>
      </c>
    </row>
    <row r="8" spans="1:7" ht="18" customHeight="1">
      <c r="A8" t="s">
        <v>62</v>
      </c>
      <c r="B8" s="1">
        <v>5567479</v>
      </c>
      <c r="C8" s="1">
        <v>5514507</v>
      </c>
      <c r="D8" s="1">
        <v>5634073</v>
      </c>
      <c r="E8" s="1">
        <v>5633614</v>
      </c>
      <c r="F8" s="1">
        <v>5634073</v>
      </c>
      <c r="G8" s="1">
        <v>5633614</v>
      </c>
    </row>
    <row r="9" spans="1:7" ht="18" customHeight="1">
      <c r="A9" t="s">
        <v>63</v>
      </c>
      <c r="B9" s="1">
        <v>7230843</v>
      </c>
      <c r="C9" s="1">
        <v>7662940</v>
      </c>
      <c r="D9" s="1">
        <v>8529007</v>
      </c>
      <c r="E9" s="1">
        <v>8602120</v>
      </c>
      <c r="F9" s="1">
        <v>8602120</v>
      </c>
      <c r="G9" s="1">
        <v>8602120</v>
      </c>
    </row>
    <row r="10" spans="1:7" ht="18" customHeight="1">
      <c r="A10" t="s">
        <v>64</v>
      </c>
      <c r="B10" s="1">
        <v>777240</v>
      </c>
      <c r="C10" s="1">
        <v>740636</v>
      </c>
      <c r="D10" s="1">
        <v>760749</v>
      </c>
      <c r="E10" s="1">
        <v>798786</v>
      </c>
      <c r="F10" s="1">
        <v>845436</v>
      </c>
      <c r="G10" s="1">
        <v>896162</v>
      </c>
    </row>
    <row r="11" spans="1:7" ht="18" customHeight="1">
      <c r="A11" t="s">
        <v>65</v>
      </c>
      <c r="B11" s="1">
        <v>525839</v>
      </c>
      <c r="C11" s="1">
        <v>353878</v>
      </c>
      <c r="D11" s="1">
        <v>355576</v>
      </c>
      <c r="E11" s="1">
        <v>350576</v>
      </c>
      <c r="F11" s="1">
        <v>350576</v>
      </c>
      <c r="G11" s="1">
        <v>350576</v>
      </c>
    </row>
    <row r="12" spans="1:7" ht="18" customHeight="1">
      <c r="A12" t="s">
        <v>66</v>
      </c>
      <c r="B12" s="1">
        <v>3896</v>
      </c>
      <c r="C12" s="1">
        <v>5500</v>
      </c>
      <c r="D12" s="1">
        <v>6000</v>
      </c>
      <c r="E12" s="1">
        <v>6000</v>
      </c>
      <c r="F12" s="1">
        <v>6000</v>
      </c>
      <c r="G12" s="1">
        <v>6000</v>
      </c>
    </row>
    <row r="13" spans="1:7" ht="18" customHeight="1">
      <c r="A13" t="s">
        <v>67</v>
      </c>
      <c r="B13" s="1">
        <v>842045</v>
      </c>
      <c r="C13" s="1">
        <v>849543</v>
      </c>
      <c r="D13" s="1">
        <v>797034</v>
      </c>
      <c r="E13" s="1">
        <v>838034</v>
      </c>
      <c r="F13" s="1">
        <v>838034</v>
      </c>
      <c r="G13" s="1">
        <v>838034</v>
      </c>
    </row>
    <row r="14" spans="1:7" ht="18" customHeight="1">
      <c r="A14" t="s">
        <v>68</v>
      </c>
      <c r="B14" s="1">
        <v>9496096</v>
      </c>
      <c r="C14" s="1">
        <v>10982301</v>
      </c>
      <c r="D14" s="1">
        <v>10843322</v>
      </c>
      <c r="E14" s="1">
        <v>10561350</v>
      </c>
      <c r="F14" s="1">
        <v>10838282</v>
      </c>
      <c r="G14" s="1">
        <v>10609764</v>
      </c>
    </row>
    <row r="15" spans="1:7" ht="18" customHeight="1">
      <c r="A15" t="s">
        <v>69</v>
      </c>
      <c r="B15" s="1">
        <v>3912690</v>
      </c>
      <c r="C15" s="1">
        <v>6092127</v>
      </c>
      <c r="D15" s="1">
        <v>6847670</v>
      </c>
      <c r="E15" s="1">
        <v>7174603</v>
      </c>
      <c r="F15" s="1">
        <v>6923652</v>
      </c>
      <c r="G15" s="1">
        <v>5535915</v>
      </c>
    </row>
    <row r="16" spans="1:7" ht="18" customHeight="1">
      <c r="A16" t="s">
        <v>70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</row>
    <row r="17" spans="1:7" ht="18" customHeight="1">
      <c r="A17" t="s">
        <v>60</v>
      </c>
      <c r="B17" s="1">
        <v>-6078780</v>
      </c>
      <c r="C17" s="1">
        <v>-7219208</v>
      </c>
      <c r="D17" s="1">
        <v>-7219208</v>
      </c>
      <c r="E17" s="1">
        <v>-7219208</v>
      </c>
      <c r="F17" s="1">
        <v>-7219208</v>
      </c>
      <c r="G17" s="1">
        <v>-7219208</v>
      </c>
    </row>
    <row r="18" spans="1:7" ht="18" customHeight="1">
      <c r="A18" t="s">
        <v>59</v>
      </c>
      <c r="B18" s="1">
        <v>-326959</v>
      </c>
      <c r="C18" s="1">
        <v>-312740</v>
      </c>
      <c r="D18" s="1">
        <v>-380000</v>
      </c>
      <c r="E18" s="1">
        <v>-380000</v>
      </c>
      <c r="F18" s="1">
        <v>-380000</v>
      </c>
      <c r="G18" s="1">
        <v>-380000</v>
      </c>
    </row>
    <row r="19" spans="1:7" s="6" customFormat="1" ht="18" customHeight="1">
      <c r="A19" s="6" t="s">
        <v>58</v>
      </c>
      <c r="B19" s="33">
        <v>34261364</v>
      </c>
      <c r="C19" s="33">
        <v>37513250</v>
      </c>
      <c r="D19" s="33">
        <v>39263585</v>
      </c>
      <c r="E19" s="33">
        <v>39455238</v>
      </c>
      <c r="F19" s="33">
        <v>39528326</v>
      </c>
      <c r="G19" s="33">
        <v>37962338</v>
      </c>
    </row>
  </sheetData>
  <mergeCells count="3">
    <mergeCell ref="A1:G1"/>
    <mergeCell ref="A2:G2"/>
    <mergeCell ref="A3:G3"/>
  </mergeCells>
  <pageMargins left="0.7" right="0.7" top="0.75" bottom="0.75" header="0.3" footer="0.3"/>
  <pageSetup scale="74" orientation="portrait" r:id="rId1"/>
  <headerFooter>
    <oddFooter>&amp;L&amp;F&amp;CPage &amp;P of &amp;N&amp;R&amp;D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>
      <selection sqref="A1:G1"/>
    </sheetView>
  </sheetViews>
  <sheetFormatPr defaultRowHeight="15"/>
  <cols>
    <col min="1" max="1" width="43.140625" bestFit="1" customWidth="1"/>
    <col min="2" max="2" width="16.5703125" style="1" hidden="1" customWidth="1"/>
    <col min="3" max="7" width="15.7109375" style="1" customWidth="1"/>
  </cols>
  <sheetData>
    <row r="1" spans="1:7" ht="18.75">
      <c r="A1" s="48" t="s">
        <v>72</v>
      </c>
      <c r="B1" s="48"/>
      <c r="C1" s="48"/>
      <c r="D1" s="48"/>
      <c r="E1" s="48"/>
      <c r="F1" s="48"/>
      <c r="G1" s="48"/>
    </row>
    <row r="2" spans="1:7" ht="18.75">
      <c r="A2" s="49" t="s">
        <v>71</v>
      </c>
      <c r="B2" s="49"/>
      <c r="C2" s="49"/>
      <c r="D2" s="49"/>
      <c r="E2" s="49"/>
      <c r="F2" s="49"/>
      <c r="G2" s="49"/>
    </row>
    <row r="3" spans="1:7" ht="18.75">
      <c r="A3" s="49" t="s">
        <v>85</v>
      </c>
      <c r="B3" s="49"/>
      <c r="C3" s="49"/>
      <c r="D3" s="49"/>
      <c r="E3" s="49"/>
      <c r="F3" s="49"/>
      <c r="G3" s="49"/>
    </row>
    <row r="5" spans="1:7">
      <c r="A5" s="24"/>
    </row>
    <row r="6" spans="1:7" ht="18" customHeight="1">
      <c r="B6" s="5" t="s">
        <v>94</v>
      </c>
      <c r="C6" s="5" t="s">
        <v>29</v>
      </c>
      <c r="D6" s="5" t="s">
        <v>30</v>
      </c>
      <c r="E6" s="5" t="s">
        <v>31</v>
      </c>
      <c r="F6" s="5" t="s">
        <v>32</v>
      </c>
      <c r="G6" s="5" t="s">
        <v>33</v>
      </c>
    </row>
    <row r="7" spans="1:7" ht="18" customHeight="1">
      <c r="A7" t="s">
        <v>61</v>
      </c>
      <c r="B7" s="32">
        <v>3350165</v>
      </c>
      <c r="C7" s="32">
        <v>3574283</v>
      </c>
      <c r="D7" s="32">
        <v>3615066</v>
      </c>
      <c r="E7" s="32">
        <v>3615066</v>
      </c>
      <c r="F7" s="32">
        <v>3615066</v>
      </c>
      <c r="G7" s="32">
        <v>3615066</v>
      </c>
    </row>
    <row r="8" spans="1:7" ht="18" customHeight="1">
      <c r="A8" t="s">
        <v>62</v>
      </c>
      <c r="B8" s="1">
        <v>1274879</v>
      </c>
      <c r="C8" s="1">
        <v>1344960</v>
      </c>
      <c r="D8" s="1">
        <v>1364091</v>
      </c>
      <c r="E8" s="1">
        <v>1364321</v>
      </c>
      <c r="F8" s="1">
        <v>1363862</v>
      </c>
      <c r="G8" s="1">
        <v>1364321</v>
      </c>
    </row>
    <row r="9" spans="1:7" ht="18" customHeight="1">
      <c r="A9" t="s">
        <v>63</v>
      </c>
      <c r="B9" s="1">
        <v>1548774</v>
      </c>
      <c r="C9" s="1">
        <v>1688919</v>
      </c>
      <c r="D9" s="1">
        <v>1966087</v>
      </c>
      <c r="E9" s="1">
        <v>1966035</v>
      </c>
      <c r="F9" s="1">
        <v>1966035</v>
      </c>
      <c r="G9" s="1">
        <v>1966035</v>
      </c>
    </row>
    <row r="10" spans="1:7" ht="18" customHeight="1">
      <c r="A10" t="s">
        <v>64</v>
      </c>
      <c r="B10" s="1">
        <v>296863</v>
      </c>
      <c r="C10" s="1">
        <v>275036</v>
      </c>
      <c r="D10" s="1">
        <v>289911</v>
      </c>
      <c r="E10" s="1">
        <v>304407</v>
      </c>
      <c r="F10" s="1">
        <v>322184</v>
      </c>
      <c r="G10" s="1">
        <v>341515</v>
      </c>
    </row>
    <row r="11" spans="1:7" ht="18" customHeight="1">
      <c r="A11" t="s">
        <v>65</v>
      </c>
      <c r="B11" s="1">
        <v>261408</v>
      </c>
      <c r="C11" s="1">
        <v>193018</v>
      </c>
      <c r="D11" s="1">
        <v>198675</v>
      </c>
      <c r="E11" s="1">
        <v>198675</v>
      </c>
      <c r="F11" s="1">
        <v>198675</v>
      </c>
      <c r="G11" s="1">
        <v>198675</v>
      </c>
    </row>
    <row r="12" spans="1:7" ht="18" customHeight="1">
      <c r="A12" t="s">
        <v>66</v>
      </c>
      <c r="B12" s="1">
        <v>4398687</v>
      </c>
      <c r="C12" s="1">
        <v>2119574</v>
      </c>
      <c r="D12" s="1">
        <v>1992274</v>
      </c>
      <c r="E12" s="1">
        <v>3634774</v>
      </c>
      <c r="F12" s="1">
        <v>3763774</v>
      </c>
      <c r="G12" s="1">
        <v>1633774</v>
      </c>
    </row>
    <row r="13" spans="1:7" ht="18" customHeight="1">
      <c r="A13" t="s">
        <v>67</v>
      </c>
      <c r="B13" s="1">
        <v>1468296</v>
      </c>
      <c r="C13" s="1">
        <v>1815009</v>
      </c>
      <c r="D13" s="1">
        <v>1808000</v>
      </c>
      <c r="E13" s="1">
        <v>1808000</v>
      </c>
      <c r="F13" s="1">
        <v>1808000</v>
      </c>
      <c r="G13" s="1">
        <v>1808000</v>
      </c>
    </row>
    <row r="14" spans="1:7" ht="18" customHeight="1">
      <c r="A14" t="s">
        <v>68</v>
      </c>
      <c r="B14" s="1">
        <v>3521505</v>
      </c>
      <c r="C14" s="1">
        <v>5696516</v>
      </c>
      <c r="D14" s="1">
        <v>6195246</v>
      </c>
      <c r="E14" s="1">
        <v>5836271</v>
      </c>
      <c r="F14" s="1">
        <v>4937046</v>
      </c>
      <c r="G14" s="1">
        <v>4808246</v>
      </c>
    </row>
    <row r="15" spans="1:7" ht="18" customHeight="1">
      <c r="A15" t="s">
        <v>69</v>
      </c>
      <c r="B15" s="1">
        <v>3852323</v>
      </c>
      <c r="C15" s="1">
        <v>3898682</v>
      </c>
      <c r="D15" s="1">
        <v>3847648</v>
      </c>
      <c r="E15" s="1">
        <v>4105431</v>
      </c>
      <c r="F15" s="1">
        <v>4098546</v>
      </c>
      <c r="G15" s="1">
        <v>4219844</v>
      </c>
    </row>
    <row r="16" spans="1:7" ht="18" customHeight="1">
      <c r="A16" t="s">
        <v>70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</row>
    <row r="17" spans="1:7" ht="18" customHeight="1">
      <c r="A17" t="s">
        <v>60</v>
      </c>
      <c r="B17" s="1">
        <v>81475</v>
      </c>
      <c r="C17" s="1">
        <v>79304</v>
      </c>
      <c r="D17" s="1">
        <v>79304</v>
      </c>
      <c r="E17" s="1">
        <v>79304</v>
      </c>
      <c r="F17" s="1">
        <v>79304</v>
      </c>
      <c r="G17" s="1">
        <v>79304</v>
      </c>
    </row>
    <row r="18" spans="1:7" ht="18" customHeight="1">
      <c r="A18" t="s">
        <v>59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</row>
    <row r="19" spans="1:7" s="6" customFormat="1" ht="18" customHeight="1">
      <c r="A19" s="6" t="s">
        <v>58</v>
      </c>
      <c r="B19" s="33">
        <v>20054376</v>
      </c>
      <c r="C19" s="33">
        <v>20685301</v>
      </c>
      <c r="D19" s="33">
        <v>21356303</v>
      </c>
      <c r="E19" s="33">
        <v>22912284</v>
      </c>
      <c r="F19" s="33">
        <v>22152492</v>
      </c>
      <c r="G19" s="33">
        <v>20034781</v>
      </c>
    </row>
  </sheetData>
  <mergeCells count="3">
    <mergeCell ref="A1:G1"/>
    <mergeCell ref="A2:G2"/>
    <mergeCell ref="A3:G3"/>
  </mergeCells>
  <pageMargins left="0.7" right="0.7" top="0.75" bottom="0.75" header="0.3" footer="0.3"/>
  <pageSetup scale="74" orientation="portrait" r:id="rId1"/>
  <headerFooter>
    <oddFooter>&amp;L&amp;F&amp;CPage &amp;P of &amp;N&amp;R&amp;D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>
      <selection sqref="A1:G1"/>
    </sheetView>
  </sheetViews>
  <sheetFormatPr defaultRowHeight="15"/>
  <cols>
    <col min="1" max="1" width="43.140625" bestFit="1" customWidth="1"/>
    <col min="2" max="2" width="16.42578125" style="1" hidden="1" customWidth="1"/>
    <col min="3" max="7" width="15.7109375" style="1" customWidth="1"/>
  </cols>
  <sheetData>
    <row r="1" spans="1:7" ht="18.75">
      <c r="A1" s="48" t="s">
        <v>72</v>
      </c>
      <c r="B1" s="48"/>
      <c r="C1" s="48"/>
      <c r="D1" s="48"/>
      <c r="E1" s="48"/>
      <c r="F1" s="48"/>
      <c r="G1" s="48"/>
    </row>
    <row r="2" spans="1:7" ht="18.75">
      <c r="A2" s="49" t="s">
        <v>71</v>
      </c>
      <c r="B2" s="49"/>
      <c r="C2" s="49"/>
      <c r="D2" s="49"/>
      <c r="E2" s="49"/>
      <c r="F2" s="49"/>
      <c r="G2" s="49"/>
    </row>
    <row r="3" spans="1:7" ht="18.75">
      <c r="A3" s="49" t="s">
        <v>86</v>
      </c>
      <c r="B3" s="49"/>
      <c r="C3" s="49"/>
      <c r="D3" s="49"/>
      <c r="E3" s="49"/>
      <c r="F3" s="49"/>
      <c r="G3" s="49"/>
    </row>
    <row r="5" spans="1:7">
      <c r="A5" s="24"/>
    </row>
    <row r="6" spans="1:7" ht="18" customHeight="1">
      <c r="B6" s="5" t="s">
        <v>94</v>
      </c>
      <c r="C6" s="5" t="s">
        <v>29</v>
      </c>
      <c r="D6" s="5" t="s">
        <v>30</v>
      </c>
      <c r="E6" s="5" t="s">
        <v>31</v>
      </c>
      <c r="F6" s="5" t="s">
        <v>32</v>
      </c>
      <c r="G6" s="5" t="s">
        <v>33</v>
      </c>
    </row>
    <row r="7" spans="1:7" ht="18" customHeight="1">
      <c r="A7" t="s">
        <v>61</v>
      </c>
      <c r="B7" s="32">
        <v>1141134</v>
      </c>
      <c r="C7" s="32">
        <v>1245426</v>
      </c>
      <c r="D7" s="32">
        <v>1256926</v>
      </c>
      <c r="E7" s="32">
        <v>1256926</v>
      </c>
      <c r="F7" s="32">
        <v>1256926</v>
      </c>
      <c r="G7" s="32">
        <v>1256926</v>
      </c>
    </row>
    <row r="8" spans="1:7" ht="18" customHeight="1">
      <c r="A8" t="s">
        <v>62</v>
      </c>
      <c r="B8" s="1">
        <v>390096</v>
      </c>
      <c r="C8" s="1">
        <v>452826</v>
      </c>
      <c r="D8" s="1">
        <v>457002</v>
      </c>
      <c r="E8" s="1">
        <v>457002</v>
      </c>
      <c r="F8" s="1">
        <v>457002</v>
      </c>
      <c r="G8" s="1">
        <v>457002</v>
      </c>
    </row>
    <row r="9" spans="1:7" ht="18" customHeight="1">
      <c r="A9" t="s">
        <v>63</v>
      </c>
      <c r="B9" s="1">
        <v>451296</v>
      </c>
      <c r="C9" s="1">
        <v>578587</v>
      </c>
      <c r="D9" s="1">
        <v>683843</v>
      </c>
      <c r="E9" s="1">
        <v>682370</v>
      </c>
      <c r="F9" s="1">
        <v>682370</v>
      </c>
      <c r="G9" s="1">
        <v>682370</v>
      </c>
    </row>
    <row r="10" spans="1:7" ht="18" customHeight="1">
      <c r="A10" t="s">
        <v>64</v>
      </c>
      <c r="B10" s="1">
        <v>16518</v>
      </c>
      <c r="C10" s="1">
        <v>16153</v>
      </c>
      <c r="D10" s="1">
        <v>16941</v>
      </c>
      <c r="E10" s="1">
        <v>17788</v>
      </c>
      <c r="F10" s="1">
        <v>18826</v>
      </c>
      <c r="G10" s="1">
        <v>19956</v>
      </c>
    </row>
    <row r="11" spans="1:7" ht="18" customHeight="1">
      <c r="A11" t="s">
        <v>65</v>
      </c>
      <c r="B11" s="1">
        <v>2622</v>
      </c>
      <c r="C11" s="1">
        <v>5359</v>
      </c>
      <c r="D11" s="1">
        <v>5374</v>
      </c>
      <c r="E11" s="1">
        <v>5384</v>
      </c>
      <c r="F11" s="1">
        <v>5394</v>
      </c>
      <c r="G11" s="1">
        <v>5404</v>
      </c>
    </row>
    <row r="12" spans="1:7" ht="18" customHeight="1">
      <c r="A12" t="s">
        <v>66</v>
      </c>
      <c r="B12" s="1">
        <v>4500</v>
      </c>
      <c r="C12" s="1">
        <v>4000</v>
      </c>
      <c r="D12" s="1">
        <v>4000</v>
      </c>
      <c r="E12" s="1">
        <v>4000</v>
      </c>
      <c r="F12" s="1">
        <v>4000</v>
      </c>
      <c r="G12" s="1">
        <v>4000</v>
      </c>
    </row>
    <row r="13" spans="1:7" ht="18" customHeight="1">
      <c r="A13" t="s">
        <v>67</v>
      </c>
      <c r="B13" s="1">
        <v>47663</v>
      </c>
      <c r="C13" s="1">
        <v>22470</v>
      </c>
      <c r="D13" s="1">
        <v>22320</v>
      </c>
      <c r="E13" s="1">
        <v>22320</v>
      </c>
      <c r="F13" s="1">
        <v>22320</v>
      </c>
      <c r="G13" s="1">
        <v>22320</v>
      </c>
    </row>
    <row r="14" spans="1:7" ht="18" customHeight="1">
      <c r="A14" t="s">
        <v>68</v>
      </c>
      <c r="B14" s="1">
        <v>1939394</v>
      </c>
      <c r="C14" s="1">
        <v>2105206</v>
      </c>
      <c r="D14" s="1">
        <v>2100851</v>
      </c>
      <c r="E14" s="1">
        <v>2104466</v>
      </c>
      <c r="F14" s="1">
        <v>2106982</v>
      </c>
      <c r="G14" s="1">
        <v>2110190</v>
      </c>
    </row>
    <row r="15" spans="1:7" ht="18" customHeight="1">
      <c r="A15" t="s">
        <v>69</v>
      </c>
      <c r="B15" s="1">
        <v>22947</v>
      </c>
      <c r="C15" s="1">
        <v>0</v>
      </c>
      <c r="D15" s="1">
        <v>270000</v>
      </c>
      <c r="E15" s="1">
        <v>490000</v>
      </c>
      <c r="F15" s="1">
        <v>490000</v>
      </c>
      <c r="G15" s="1">
        <v>490000</v>
      </c>
    </row>
    <row r="16" spans="1:7" ht="18" customHeight="1">
      <c r="A16" t="s">
        <v>70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</row>
    <row r="17" spans="1:7" ht="18" customHeight="1">
      <c r="A17" t="s">
        <v>60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</row>
    <row r="18" spans="1:7" ht="18" customHeight="1">
      <c r="A18" t="s">
        <v>59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</row>
    <row r="19" spans="1:7" s="6" customFormat="1" ht="18" customHeight="1">
      <c r="A19" s="6" t="s">
        <v>58</v>
      </c>
      <c r="B19" s="33">
        <v>4016168</v>
      </c>
      <c r="C19" s="33">
        <v>4430026</v>
      </c>
      <c r="D19" s="33">
        <v>4817255</v>
      </c>
      <c r="E19" s="33">
        <v>5040255</v>
      </c>
      <c r="F19" s="33">
        <v>5043820</v>
      </c>
      <c r="G19" s="33">
        <v>5048168</v>
      </c>
    </row>
  </sheetData>
  <mergeCells count="3">
    <mergeCell ref="A1:G1"/>
    <mergeCell ref="A2:G2"/>
    <mergeCell ref="A3:G3"/>
  </mergeCells>
  <pageMargins left="0.7" right="0.7" top="0.75" bottom="0.75" header="0.3" footer="0.3"/>
  <pageSetup scale="74" orientation="portrait" r:id="rId1"/>
  <headerFooter>
    <oddFooter>&amp;L&amp;F&amp;CPage &amp;P of &amp;N&amp;R&amp;D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Income Statement</vt:lpstr>
      <vt:lpstr>Liquidity</vt:lpstr>
      <vt:lpstr>Executive</vt:lpstr>
      <vt:lpstr>Operations</vt:lpstr>
      <vt:lpstr>Finance &amp; Administration</vt:lpstr>
      <vt:lpstr>Corporate Affairs</vt:lpstr>
      <vt:lpstr>Legal</vt:lpstr>
    </vt:vector>
  </TitlesOfParts>
  <Company> 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RY</cp:lastModifiedBy>
  <cp:lastPrinted>2013-04-23T22:37:21Z</cp:lastPrinted>
  <dcterms:created xsi:type="dcterms:W3CDTF">2013-02-28T14:46:38Z</dcterms:created>
  <dcterms:modified xsi:type="dcterms:W3CDTF">2013-04-24T11:59:50Z</dcterms:modified>
</cp:coreProperties>
</file>